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hidePivotFieldList="1" autoCompressPictures="0" defaultThemeVersion="124226"/>
  <xr:revisionPtr revIDLastSave="0" documentId="8_{2A52D11E-6FDA-494C-A6F6-5CA8AF961A01}" xr6:coauthVersionLast="47" xr6:coauthVersionMax="47" xr10:uidLastSave="{00000000-0000-0000-0000-000000000000}"/>
  <bookViews>
    <workbookView xWindow="-120" yWindow="-120" windowWidth="29040" windowHeight="15720" tabRatio="913" xr2:uid="{63104688-6C15-40A5-88DE-55A8C30D81D6}"/>
  </bookViews>
  <sheets>
    <sheet name="Table index" sheetId="64" r:id="rId1"/>
    <sheet name="Figure1" sheetId="42" r:id="rId2"/>
    <sheet name="Table1(a)-(b)" sheetId="4" r:id="rId3"/>
    <sheet name="Table2(a)-(d)" sheetId="5" r:id="rId4"/>
    <sheet name="Table3(a)-(c)" sheetId="6" r:id="rId5"/>
    <sheet name="Table3(d)-(e)" sheetId="63" r:id="rId6"/>
    <sheet name="Table3(f)" sheetId="65" r:id="rId7"/>
    <sheet name="Figure2" sheetId="69" r:id="rId8"/>
    <sheet name="Table4(a)" sheetId="7" r:id="rId9"/>
    <sheet name="Table4(b)" sheetId="67" r:id="rId10"/>
    <sheet name="Figure3" sheetId="68" r:id="rId11"/>
    <sheet name="Table5(a)" sheetId="8" r:id="rId12"/>
    <sheet name="Table5(b)" sheetId="9" r:id="rId13"/>
    <sheet name="Table5(c)-(d)" sheetId="32" r:id="rId14"/>
    <sheet name="Table5(e)" sheetId="45" r:id="rId15"/>
    <sheet name="Table5(f)" sheetId="46" r:id="rId16"/>
    <sheet name="Table5(g)" sheetId="44" r:id="rId17"/>
    <sheet name="Table6(a)" sheetId="13" r:id="rId18"/>
    <sheet name="Table6(b)" sheetId="38" r:id="rId19"/>
    <sheet name="Figure4" sheetId="49" r:id="rId20"/>
    <sheet name="Figure5" sheetId="56" r:id="rId21"/>
    <sheet name="Figure6" sheetId="73" r:id="rId22"/>
    <sheet name="Table6(c)-(d)" sheetId="39" r:id="rId23"/>
    <sheet name="Table6(e)-(f)" sheetId="47" r:id="rId24"/>
    <sheet name="Table7" sheetId="12" r:id="rId25"/>
    <sheet name="Table8" sheetId="14" r:id="rId26"/>
    <sheet name="Figure7(a)" sheetId="60" r:id="rId27"/>
    <sheet name="Figure7(b)" sheetId="61" r:id="rId28"/>
    <sheet name="Table9(a)" sheetId="15" r:id="rId29"/>
    <sheet name="Table9(b)" sheetId="16" r:id="rId30"/>
    <sheet name="Table9(c)-(d)" sheetId="71" r:id="rId31"/>
    <sheet name="Table10(a)-(b)" sheetId="40" r:id="rId32"/>
    <sheet name="Table11" sheetId="18" r:id="rId33"/>
    <sheet name="Table12(a)" sheetId="19" r:id="rId34"/>
    <sheet name="Table12(b)" sheetId="20" r:id="rId35"/>
    <sheet name="Table12(c)" sheetId="30" r:id="rId36"/>
    <sheet name="Table13-14(a)-(b)" sheetId="21" r:id="rId37"/>
    <sheet name="Table14(c)" sheetId="66" r:id="rId38"/>
    <sheet name="Table14(d)" sheetId="70" r:id="rId39"/>
    <sheet name="Table15(a)-(b)" sheetId="22" r:id="rId40"/>
    <sheet name="Table16(a)-(b)" sheetId="34" r:id="rId41"/>
    <sheet name="Table17(a)" sheetId="24" r:id="rId42"/>
    <sheet name="Table17(b)" sheetId="48" r:id="rId43"/>
    <sheet name="Table18" sheetId="25" r:id="rId44"/>
    <sheet name="Table19-20" sheetId="26" r:id="rId45"/>
    <sheet name="Table21(a)" sheetId="28" r:id="rId46"/>
    <sheet name="Table21(b)" sheetId="29" r:id="rId47"/>
  </sheets>
  <externalReferences>
    <externalReference r:id="rId48"/>
  </externalReference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XmlVersion" hidden="1">"'1'"</definedName>
    <definedName name="_xlnm._FilterDatabase" localSheetId="16" hidden="1">'Table5(g)'!$A$5:$G$24</definedName>
    <definedName name="DVA">'[1]File information'!$B$20</definedName>
    <definedName name="note_pat_contrbtn" localSheetId="20">#REF!</definedName>
    <definedName name="note_pat_contrbtn" localSheetId="26">#REF!</definedName>
    <definedName name="note_pat_contrbtn" localSheetId="27">#REF!</definedName>
    <definedName name="note_pat_contrbtn">#REF!</definedName>
    <definedName name="note_pat_contrbtn_v2">#REF!</definedName>
    <definedName name="note_price" localSheetId="20">#REF!</definedName>
    <definedName name="note_price" localSheetId="26">#REF!</definedName>
    <definedName name="note_price" localSheetId="27">#REF!</definedName>
    <definedName name="note_price">#REF!</definedName>
    <definedName name="note_price_v2">#REF!</definedName>
    <definedName name="note_S85_excl_DB" localSheetId="20">#REF!</definedName>
    <definedName name="note_S85_excl_DB" localSheetId="26">#REF!</definedName>
    <definedName name="note_S85_excl_DB" localSheetId="27">#REF!</definedName>
    <definedName name="note_S85_excl_DB">#REF!</definedName>
    <definedName name="note_S85_excl_DB_exUNDRCPY" localSheetId="20">#REF!</definedName>
    <definedName name="note_S85_excl_DB_exUNDRCPY" localSheetId="26">#REF!</definedName>
    <definedName name="note_S85_excl_DB_exUNDRCPY" localSheetId="27">#REF!</definedName>
    <definedName name="note_S85_excl_DB_exUNDRCPY">#REF!</definedName>
    <definedName name="note_S85_excl_DB_exUNDRCPY_v2">#REF!</definedName>
    <definedName name="note_s85_excl_DB_v2">#REF!</definedName>
    <definedName name="note_S85_incl_DB_exUNDRCPY" localSheetId="20">#REF!</definedName>
    <definedName name="note_S85_incl_DB_exUNDRCPY" localSheetId="26">#REF!</definedName>
    <definedName name="note_S85_incl_DB_exUNDRCPY" localSheetId="27">#REF!</definedName>
    <definedName name="note_S85_incl_DB_exUNDRCPY">#REF!</definedName>
    <definedName name="note_S85_incl_DB_exUNDRCPY_v2">#REF!</definedName>
    <definedName name="note_S85_incl_DB_inUNDRCPY" localSheetId="20">#REF!</definedName>
    <definedName name="note_S85_incl_DB_inUNDRCPY" localSheetId="26">#REF!</definedName>
    <definedName name="note_S85_incl_DB_inUNDRCPY" localSheetId="27">#REF!</definedName>
    <definedName name="note_S85_incl_DB_inUNDRCPY">#REF!</definedName>
    <definedName name="note_s85_incl_DB_inUNDRCPY_v2">#REF!</definedName>
    <definedName name="note_S85_S100_excl_DB" localSheetId="20">#REF!</definedName>
    <definedName name="note_S85_S100_excl_DB" localSheetId="26">#REF!</definedName>
    <definedName name="note_S85_S100_excl_DB" localSheetId="27">#REF!</definedName>
    <definedName name="note_S85_S100_excl_DB" localSheetId="40">#REF!</definedName>
    <definedName name="note_S85_S100_excl_DB" localSheetId="13">#REF!</definedName>
    <definedName name="note_S85_S100_excl_DB" localSheetId="14">#REF!</definedName>
    <definedName name="note_S85_S100_excl_DB" localSheetId="15">#REF!</definedName>
    <definedName name="note_S85_S100_excl_DB" localSheetId="16">#REF!</definedName>
    <definedName name="note_S85_S100_excl_DB">#REF!</definedName>
    <definedName name="note_S85_S100_excl_DB_UNDRCPY" localSheetId="20">#REF!</definedName>
    <definedName name="note_S85_S100_excl_DB_UNDRCPY" localSheetId="26">#REF!</definedName>
    <definedName name="note_S85_S100_excl_DB_UNDRCPY" localSheetId="27">#REF!</definedName>
    <definedName name="note_S85_S100_excl_DB_UNDRCPY">#REF!</definedName>
    <definedName name="note_S85_S100_excl_DB_UNDRCPY_v2">#REF!</definedName>
    <definedName name="note_S85_S100_excl_DB_v2">#REF!</definedName>
    <definedName name="note_S85_S100_excl_DB_v3">#REF!</definedName>
    <definedName name="note_S85_S100_incDB_exUNDRCPY" localSheetId="20">#REF!</definedName>
    <definedName name="note_S85_S100_incDB_exUNDRCPY" localSheetId="26">#REF!</definedName>
    <definedName name="note_S85_S100_incDB_exUNDRCPY" localSheetId="27">#REF!</definedName>
    <definedName name="note_S85_S100_incDB_exUNDRCPY">#REF!</definedName>
    <definedName name="note_S85_S100_incDB_exUNDRCPY_v2">#REF!</definedName>
    <definedName name="note_tot_cost" localSheetId="20">#REF!</definedName>
    <definedName name="note_tot_cost" localSheetId="26">#REF!</definedName>
    <definedName name="note_tot_cost" localSheetId="27">#REF!</definedName>
    <definedName name="note_tot_cost">#REF!</definedName>
    <definedName name="note_tot_cost_v2">#REF!</definedName>
    <definedName name="_xlnm.Print_Area" localSheetId="1">Figure1!$A$1:$P$35</definedName>
    <definedName name="_xlnm.Print_Area" localSheetId="7">Figure2!$A$1:$N$40</definedName>
    <definedName name="_xlnm.Print_Area" localSheetId="10">Figure3!$A$1:$O$38</definedName>
    <definedName name="_xlnm.Print_Area" localSheetId="19">Figure4!$A$1:$Q$36</definedName>
    <definedName name="_xlnm.Print_Area" localSheetId="20">Figure5!$A$1:$I$35</definedName>
    <definedName name="_xlnm.Print_Area" localSheetId="21">Figure6!$A$1:$E$25</definedName>
    <definedName name="_xlnm.Print_Area" localSheetId="26">'Figure7(a)'!$A$1:$N$34</definedName>
    <definedName name="_xlnm.Print_Area" localSheetId="27">'Figure7(b)'!$A$1:$N$34</definedName>
    <definedName name="_xlnm.Print_Area" localSheetId="0">'Table index'!$A$1:$Q$79</definedName>
    <definedName name="_xlnm.Print_Area" localSheetId="2">'Table1(a)-(b)'!$A$1:$H$37</definedName>
    <definedName name="_xlnm.Print_Area" localSheetId="31">'Table10(a)-(b)'!$A$1:$E$66</definedName>
    <definedName name="_xlnm.Print_Area" localSheetId="32">Table11!$A$1:$I$19</definedName>
    <definedName name="_xlnm.Print_Area" localSheetId="33">'Table12(a)'!$A$1:$I$32</definedName>
    <definedName name="_xlnm.Print_Area" localSheetId="34">'Table12(b)'!$A$1:$I$31</definedName>
    <definedName name="_xlnm.Print_Area" localSheetId="35">'Table12(c)'!$A$1:$I$31</definedName>
    <definedName name="_xlnm.Print_Area" localSheetId="36">'Table13-14(a)-(b)'!$A$1:$E$65</definedName>
    <definedName name="_xlnm.Print_Area" localSheetId="37">'Table14(c)'!$A$1:$E$41</definedName>
    <definedName name="_xlnm.Print_Area" localSheetId="38">'Table14(d)'!$A$1:$I$21</definedName>
    <definedName name="_xlnm.Print_Area" localSheetId="39">'Table15(a)-(b)'!$A$1:$I$23</definedName>
    <definedName name="_xlnm.Print_Area" localSheetId="40">'Table16(a)-(b)'!$A$1:$J$47</definedName>
    <definedName name="_xlnm.Print_Area" localSheetId="41">'Table17(a)'!$A$1:$F$46</definedName>
    <definedName name="_xlnm.Print_Area" localSheetId="42">'Table17(b)'!$A$1:$G$72</definedName>
    <definedName name="_xlnm.Print_Area" localSheetId="43">Table18!$A$1:$B$47</definedName>
    <definedName name="_xlnm.Print_Area" localSheetId="44">'Table19-20'!$A$1:$E$37</definedName>
    <definedName name="_xlnm.Print_Area" localSheetId="3">'Table2(a)-(d)'!$A$1:$H$55</definedName>
    <definedName name="_xlnm.Print_Area" localSheetId="4">'Table3(a)-(c)'!$A$1:$I$77</definedName>
    <definedName name="_xlnm.Print_Area" localSheetId="5">'Table3(d)-(e)'!$A$1:$E$64</definedName>
    <definedName name="_xlnm.Print_Area" localSheetId="6">'Table3(f)'!$A$1:$I$44</definedName>
    <definedName name="_xlnm.Print_Area" localSheetId="8">'Table4(a)'!$A$1:$J$54</definedName>
    <definedName name="_xlnm.Print_Area" localSheetId="9">'Table4(b)'!$A$1:$I$29</definedName>
    <definedName name="_xlnm.Print_Area" localSheetId="11">'Table5(a)'!$A$1:$G$61</definedName>
    <definedName name="_xlnm.Print_Area" localSheetId="12">'Table5(b)'!$A$1:$G$61</definedName>
    <definedName name="_xlnm.Print_Area" localSheetId="13">'Table5(c)-(d)'!$A$1:$G$73</definedName>
    <definedName name="_xlnm.Print_Area" localSheetId="14">'Table5(e)'!$A$1:$H$62</definedName>
    <definedName name="_xlnm.Print_Area" localSheetId="15">'Table5(f)'!$A$1:$H$61</definedName>
    <definedName name="_xlnm.Print_Area" localSheetId="16">'Table5(g)'!$A$1:$G$41</definedName>
    <definedName name="_xlnm.Print_Area" localSheetId="17">'Table6(a)'!$A$1:$F$57</definedName>
    <definedName name="_xlnm.Print_Area" localSheetId="18">'Table6(b)'!$A$1:$I$57</definedName>
    <definedName name="_xlnm.Print_Area" localSheetId="22">'Table6(c)-(d)'!$A$1:$F$34</definedName>
    <definedName name="_xlnm.Print_Area" localSheetId="23">'Table6(e)-(f)'!$A$1:$F$39</definedName>
    <definedName name="_xlnm.Print_Area" localSheetId="24">Table7!$A$1:$F$60</definedName>
    <definedName name="_xlnm.Print_Area" localSheetId="25">Table8!$A$1:$M$46</definedName>
    <definedName name="_xlnm.Print_Area" localSheetId="28">'Table9(a)'!$A$1:$N$46</definedName>
    <definedName name="_xlnm.Print_Area" localSheetId="29">'Table9(b)'!$A$1:$N$47</definedName>
    <definedName name="_xlnm.Print_Area" localSheetId="30">'Table9(c)-(d)'!$A$1:$C$49</definedName>
    <definedName name="test2" localSheetId="20">#REF!</definedName>
    <definedName name="test2" localSheetId="26">#REF!</definedName>
    <definedName name="test2" localSheetId="27">#REF!</definedName>
    <definedName name="test2" localSheetId="40">#REF!</definedName>
    <definedName name="test2">#REF!</definedName>
    <definedName name="test2_v2">#REF!</definedName>
    <definedName name="test2_v3">#REF!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65" l="1"/>
  <c r="G36" i="65"/>
  <c r="H36" i="65"/>
  <c r="D36" i="65"/>
  <c r="E36" i="65"/>
  <c r="F36" i="65"/>
  <c r="C36" i="65"/>
  <c r="G26" i="65"/>
  <c r="H35" i="65"/>
  <c r="C35" i="65"/>
  <c r="I35" i="65"/>
  <c r="F35" i="65"/>
  <c r="D35" i="65"/>
  <c r="G35" i="65"/>
  <c r="E35" i="65"/>
  <c r="H32" i="65"/>
  <c r="C32" i="65"/>
  <c r="I32" i="65"/>
  <c r="F32" i="65"/>
  <c r="D32" i="65"/>
  <c r="G32" i="65"/>
  <c r="E32" i="65"/>
  <c r="H29" i="65"/>
  <c r="C29" i="65"/>
  <c r="I29" i="65"/>
  <c r="F29" i="65"/>
  <c r="D29" i="65"/>
  <c r="G29" i="65"/>
  <c r="E29" i="65"/>
  <c r="H26" i="65"/>
  <c r="C26" i="65"/>
  <c r="I26" i="65"/>
  <c r="F26" i="65"/>
  <c r="D26" i="65"/>
  <c r="E26" i="65"/>
  <c r="H23" i="65"/>
  <c r="C23" i="65"/>
  <c r="I23" i="65"/>
  <c r="F23" i="65"/>
  <c r="D23" i="65"/>
  <c r="G23" i="65"/>
  <c r="E23" i="65"/>
  <c r="H20" i="65"/>
  <c r="C20" i="65"/>
  <c r="I20" i="65"/>
  <c r="F20" i="65"/>
  <c r="D20" i="65"/>
  <c r="G20" i="65"/>
  <c r="E20" i="65"/>
  <c r="H17" i="65"/>
  <c r="C17" i="65"/>
  <c r="I17" i="65"/>
  <c r="F17" i="65"/>
  <c r="D17" i="65"/>
  <c r="G17" i="65"/>
  <c r="E17" i="65"/>
  <c r="H14" i="65"/>
  <c r="C14" i="65"/>
  <c r="I14" i="65"/>
  <c r="F14" i="65"/>
  <c r="D14" i="65"/>
  <c r="G14" i="65"/>
  <c r="E14" i="65"/>
  <c r="H11" i="65"/>
  <c r="C11" i="65"/>
  <c r="I11" i="65"/>
  <c r="F11" i="65"/>
  <c r="D11" i="65"/>
  <c r="G11" i="65"/>
  <c r="E11" i="65"/>
  <c r="I8" i="65"/>
  <c r="H8" i="65"/>
  <c r="G8" i="65"/>
  <c r="F8" i="65"/>
  <c r="E8" i="65"/>
  <c r="D8" i="65"/>
  <c r="C8" i="65"/>
  <c r="H10" i="18"/>
  <c r="F22" i="14"/>
  <c r="G22" i="14"/>
  <c r="J38" i="7"/>
  <c r="I10" i="7"/>
  <c r="F10" i="7"/>
  <c r="C10" i="7"/>
  <c r="I17" i="7"/>
  <c r="F17" i="7"/>
  <c r="C17" i="7"/>
  <c r="I31" i="7"/>
  <c r="F31" i="7"/>
  <c r="C31" i="7"/>
  <c r="H38" i="7"/>
  <c r="F38" i="7"/>
  <c r="J10" i="7"/>
  <c r="G10" i="7"/>
  <c r="D10" i="7"/>
  <c r="J17" i="7"/>
  <c r="G17" i="7"/>
  <c r="D17" i="7"/>
  <c r="J31" i="7"/>
  <c r="G31" i="7"/>
  <c r="D31" i="7"/>
  <c r="E31" i="7"/>
  <c r="C38" i="7"/>
  <c r="E38" i="7"/>
  <c r="B38" i="7"/>
  <c r="D38" i="7"/>
  <c r="H10" i="7"/>
  <c r="E10" i="7"/>
  <c r="B10" i="7"/>
  <c r="H17" i="7"/>
  <c r="E17" i="7"/>
  <c r="B17" i="7"/>
  <c r="B31" i="7"/>
  <c r="H31" i="7"/>
  <c r="G38" i="7"/>
  <c r="I38" i="7"/>
  <c r="G25" i="65"/>
  <c r="G34" i="65"/>
  <c r="I25" i="65"/>
  <c r="G18" i="65"/>
  <c r="G7" i="65"/>
  <c r="G21" i="65"/>
  <c r="G13" i="65"/>
  <c r="G30" i="65"/>
  <c r="G12" i="65"/>
  <c r="G28" i="65"/>
  <c r="G16" i="65"/>
  <c r="G33" i="65"/>
  <c r="I34" i="65"/>
  <c r="I22" i="65"/>
  <c r="G9" i="65"/>
  <c r="I33" i="65"/>
  <c r="I12" i="65"/>
  <c r="I31" i="65"/>
  <c r="G6" i="65"/>
  <c r="I28" i="65"/>
  <c r="G24" i="65"/>
  <c r="G19" i="65"/>
  <c r="I15" i="65"/>
  <c r="I10" i="65"/>
  <c r="I19" i="65"/>
  <c r="I27" i="65"/>
  <c r="G15" i="65"/>
  <c r="G10" i="65"/>
  <c r="I6" i="65"/>
  <c r="G31" i="65"/>
  <c r="G27" i="65"/>
  <c r="I21" i="65"/>
  <c r="G22" i="65"/>
  <c r="I9" i="65"/>
  <c r="I30" i="65"/>
  <c r="I24" i="65"/>
  <c r="I16" i="65"/>
  <c r="I18" i="65"/>
  <c r="I13" i="65"/>
  <c r="I7" i="65"/>
  <c r="F25" i="67"/>
  <c r="H25" i="67"/>
  <c r="E25" i="67"/>
  <c r="C25" i="67"/>
  <c r="D25" i="67"/>
  <c r="B25" i="67"/>
  <c r="G25" i="67"/>
  <c r="B8" i="26"/>
  <c r="F13" i="24"/>
  <c r="E13" i="24"/>
  <c r="D13" i="24"/>
  <c r="B6" i="26"/>
  <c r="B5" i="26"/>
  <c r="F27" i="4"/>
  <c r="F26" i="4"/>
  <c r="G20" i="4"/>
  <c r="F21" i="4"/>
  <c r="F22" i="4"/>
  <c r="F23" i="4"/>
  <c r="E8" i="4"/>
  <c r="F7" i="4"/>
  <c r="E5" i="4"/>
  <c r="H30" i="6"/>
  <c r="C13" i="24"/>
  <c r="G28" i="4"/>
  <c r="B7" i="26"/>
  <c r="B46" i="7"/>
  <c r="C51" i="28"/>
  <c r="I70" i="6"/>
  <c r="I58" i="6"/>
  <c r="I56" i="6"/>
  <c r="E6" i="19"/>
  <c r="E11" i="19"/>
  <c r="E12" i="19"/>
  <c r="E25" i="19"/>
  <c r="H9" i="6"/>
  <c r="H12" i="6"/>
  <c r="H13" i="6"/>
  <c r="H14" i="6"/>
  <c r="I27" i="14"/>
  <c r="I34" i="14"/>
  <c r="H37" i="14"/>
  <c r="E28" i="14"/>
  <c r="D26" i="14"/>
  <c r="H13" i="14"/>
  <c r="I17" i="14"/>
  <c r="I18" i="14"/>
  <c r="M15" i="14"/>
  <c r="E8" i="14"/>
  <c r="F16" i="5"/>
  <c r="F25" i="4"/>
  <c r="G25" i="4"/>
  <c r="G46" i="7"/>
  <c r="H33" i="6"/>
  <c r="E10" i="4"/>
  <c r="D34" i="14"/>
  <c r="I37" i="14"/>
  <c r="F20" i="4"/>
  <c r="G10" i="4"/>
  <c r="C9" i="4"/>
  <c r="F10" i="4"/>
  <c r="C6" i="4"/>
  <c r="C10" i="4"/>
  <c r="C7" i="4"/>
  <c r="G24" i="4"/>
  <c r="G27" i="4"/>
  <c r="G26" i="4"/>
  <c r="F24" i="4"/>
  <c r="C8" i="4"/>
  <c r="F28" i="4"/>
  <c r="F9" i="4"/>
  <c r="D46" i="7"/>
  <c r="D28" i="14"/>
  <c r="F46" i="7"/>
  <c r="F19" i="4"/>
  <c r="E46" i="7"/>
  <c r="G9" i="4"/>
  <c r="H46" i="7"/>
  <c r="I46" i="7"/>
  <c r="C46" i="7"/>
  <c r="I52" i="6"/>
  <c r="I49" i="6"/>
  <c r="I60" i="6"/>
  <c r="I69" i="6"/>
  <c r="H25" i="6"/>
  <c r="I64" i="6"/>
  <c r="I66" i="6"/>
  <c r="I68" i="6"/>
  <c r="I59" i="6"/>
  <c r="E7" i="14"/>
  <c r="E29" i="38"/>
  <c r="H29" i="38"/>
  <c r="G18" i="38"/>
  <c r="H18" i="38"/>
  <c r="M14" i="14"/>
  <c r="B32" i="39"/>
  <c r="E31" i="14"/>
  <c r="E13" i="14"/>
  <c r="I61" i="6"/>
  <c r="I44" i="6"/>
  <c r="I55" i="6"/>
  <c r="H32" i="6"/>
  <c r="H6" i="6"/>
  <c r="I48" i="6"/>
  <c r="I7" i="18"/>
  <c r="I63" i="6"/>
  <c r="H8" i="6"/>
  <c r="H28" i="6"/>
  <c r="H29" i="6"/>
  <c r="F10" i="24"/>
  <c r="M7" i="14"/>
  <c r="I35" i="14"/>
  <c r="C29" i="38"/>
  <c r="I29" i="38"/>
  <c r="C32" i="39"/>
  <c r="I18" i="38"/>
  <c r="D29" i="38"/>
  <c r="I54" i="6"/>
  <c r="I46" i="6"/>
  <c r="E18" i="38"/>
  <c r="H26" i="6"/>
  <c r="D18" i="38"/>
  <c r="I62" i="6"/>
  <c r="D16" i="14"/>
  <c r="E15" i="14"/>
  <c r="I40" i="14"/>
  <c r="E19" i="19"/>
  <c r="I53" i="6"/>
  <c r="D7" i="14"/>
  <c r="L11" i="14"/>
  <c r="I38" i="14"/>
  <c r="L15" i="14"/>
  <c r="L17" i="14"/>
  <c r="D13" i="14"/>
  <c r="M16" i="14"/>
  <c r="M9" i="14"/>
  <c r="I45" i="6"/>
  <c r="I67" i="6"/>
  <c r="I50" i="6"/>
  <c r="I65" i="6"/>
  <c r="I47" i="6"/>
  <c r="I51" i="6"/>
  <c r="H11" i="6"/>
  <c r="E26" i="14"/>
  <c r="H9" i="14"/>
  <c r="E37" i="14"/>
  <c r="E9" i="14"/>
  <c r="I31" i="14"/>
  <c r="M11" i="14"/>
  <c r="H20" i="14"/>
  <c r="E36" i="14"/>
  <c r="D29" i="14"/>
  <c r="H30" i="14"/>
  <c r="E16" i="14"/>
  <c r="H12" i="14"/>
  <c r="H28" i="14"/>
  <c r="E32" i="14"/>
  <c r="H16" i="14"/>
  <c r="H10" i="14"/>
  <c r="M19" i="14"/>
  <c r="D54" i="48"/>
  <c r="E59" i="48"/>
  <c r="E14" i="19"/>
  <c r="E10" i="19"/>
  <c r="E7" i="19"/>
  <c r="E17" i="19"/>
  <c r="E18" i="19"/>
  <c r="E13" i="19"/>
  <c r="C60" i="40"/>
  <c r="E54" i="48"/>
  <c r="F44" i="7"/>
  <c r="I45" i="7"/>
  <c r="E45" i="7"/>
  <c r="J45" i="7"/>
  <c r="J43" i="7"/>
  <c r="D22" i="21"/>
  <c r="F43" i="7"/>
  <c r="D8" i="14"/>
  <c r="C45" i="7"/>
  <c r="D14" i="14"/>
  <c r="H38" i="14"/>
  <c r="H27" i="6"/>
  <c r="E19" i="24"/>
  <c r="G45" i="7"/>
  <c r="E10" i="18"/>
  <c r="F7" i="18"/>
  <c r="H31" i="14"/>
  <c r="H45" i="7"/>
  <c r="E49" i="7"/>
  <c r="E38" i="14"/>
  <c r="B16" i="5"/>
  <c r="I13" i="14"/>
  <c r="I42" i="7"/>
  <c r="I44" i="7"/>
  <c r="D11" i="14"/>
  <c r="M17" i="14"/>
  <c r="I36" i="14"/>
  <c r="H31" i="6"/>
  <c r="C40" i="38"/>
  <c r="D10" i="14"/>
  <c r="L9" i="14"/>
  <c r="G44" i="7"/>
  <c r="E44" i="7"/>
  <c r="D49" i="7"/>
  <c r="D21" i="14"/>
  <c r="D15" i="14"/>
  <c r="H35" i="14"/>
  <c r="L8" i="14"/>
  <c r="I15" i="14"/>
  <c r="H8" i="14"/>
  <c r="E35" i="14"/>
  <c r="H7" i="6"/>
  <c r="G51" i="38"/>
  <c r="D9" i="14"/>
  <c r="H17" i="14"/>
  <c r="H40" i="14"/>
  <c r="D40" i="14"/>
  <c r="H44" i="7"/>
  <c r="D36" i="14"/>
  <c r="B45" i="25"/>
  <c r="C10" i="24"/>
  <c r="C19" i="24"/>
  <c r="D19" i="24"/>
  <c r="E20" i="19"/>
  <c r="E8" i="19"/>
  <c r="E21" i="19"/>
  <c r="E23" i="19"/>
  <c r="D10" i="18"/>
  <c r="E18" i="14"/>
  <c r="D31" i="14"/>
  <c r="E14" i="14"/>
  <c r="I9" i="14"/>
  <c r="E21" i="14"/>
  <c r="L21" i="14"/>
  <c r="E34" i="14"/>
  <c r="E29" i="14"/>
  <c r="D38" i="14"/>
  <c r="I11" i="14"/>
  <c r="D39" i="14"/>
  <c r="L14" i="14"/>
  <c r="E27" i="14"/>
  <c r="D37" i="14"/>
  <c r="I20" i="14"/>
  <c r="I16" i="14"/>
  <c r="M13" i="14"/>
  <c r="I10" i="14"/>
  <c r="I39" i="14"/>
  <c r="H33" i="14"/>
  <c r="M18" i="14"/>
  <c r="E10" i="14"/>
  <c r="L19" i="14"/>
  <c r="H7" i="14"/>
  <c r="E19" i="14"/>
  <c r="I19" i="14"/>
  <c r="C41" i="14"/>
  <c r="L7" i="14"/>
  <c r="H36" i="14"/>
  <c r="L18" i="14"/>
  <c r="H18" i="14"/>
  <c r="I8" i="14"/>
  <c r="E40" i="14"/>
  <c r="I12" i="14"/>
  <c r="C44" i="7"/>
  <c r="H34" i="14"/>
  <c r="G29" i="38"/>
  <c r="H15" i="14"/>
  <c r="H19" i="14"/>
  <c r="M21" i="14"/>
  <c r="I7" i="14"/>
  <c r="D48" i="7"/>
  <c r="I49" i="7"/>
  <c r="C10" i="18"/>
  <c r="I40" i="38"/>
  <c r="E15" i="19"/>
  <c r="B13" i="21"/>
  <c r="E40" i="38"/>
  <c r="C51" i="38"/>
  <c r="B42" i="7"/>
  <c r="I30" i="14"/>
  <c r="D35" i="14"/>
  <c r="I33" i="14"/>
  <c r="J42" i="7"/>
  <c r="I47" i="7"/>
  <c r="D13" i="21"/>
  <c r="D16" i="5"/>
  <c r="E22" i="19"/>
  <c r="C18" i="38"/>
  <c r="D51" i="38"/>
  <c r="G47" i="7"/>
  <c r="H39" i="14"/>
  <c r="H11" i="14"/>
  <c r="D18" i="14"/>
  <c r="H42" i="7"/>
  <c r="F42" i="7"/>
  <c r="J44" i="7"/>
  <c r="B48" i="7"/>
  <c r="J22" i="14"/>
  <c r="I51" i="38"/>
  <c r="M8" i="14"/>
  <c r="B44" i="7"/>
  <c r="F45" i="7"/>
  <c r="L16" i="14"/>
  <c r="H27" i="14"/>
  <c r="D32" i="14"/>
  <c r="G42" i="7"/>
  <c r="E42" i="7"/>
  <c r="D19" i="14"/>
  <c r="E13" i="21"/>
  <c r="E16" i="19"/>
  <c r="E9" i="19"/>
  <c r="H40" i="38"/>
  <c r="C42" i="7"/>
  <c r="H21" i="14"/>
  <c r="I29" i="14"/>
  <c r="C13" i="21"/>
  <c r="G40" i="38"/>
  <c r="E51" i="38"/>
  <c r="H51" i="38"/>
  <c r="D44" i="7"/>
  <c r="E39" i="14"/>
  <c r="H43" i="7"/>
  <c r="L13" i="14"/>
  <c r="I28" i="14"/>
  <c r="H10" i="6"/>
  <c r="F19" i="24"/>
  <c r="D40" i="38"/>
  <c r="F49" i="48"/>
  <c r="D49" i="48"/>
  <c r="F59" i="48"/>
  <c r="E49" i="48"/>
  <c r="F54" i="48"/>
  <c r="D59" i="48"/>
  <c r="E22" i="48"/>
  <c r="D10" i="24"/>
  <c r="E10" i="24"/>
  <c r="D29" i="4"/>
  <c r="E27" i="4"/>
  <c r="G8" i="4"/>
  <c r="E9" i="4"/>
  <c r="F8" i="4"/>
  <c r="G5" i="4"/>
  <c r="G22" i="4"/>
  <c r="G23" i="4"/>
  <c r="G7" i="4"/>
  <c r="G21" i="4"/>
  <c r="E7" i="4"/>
  <c r="G11" i="4"/>
  <c r="C22" i="14"/>
  <c r="D22" i="48"/>
  <c r="H29" i="14"/>
  <c r="D16" i="48"/>
  <c r="D40" i="48"/>
  <c r="D42" i="7"/>
  <c r="D20" i="14"/>
  <c r="E20" i="14"/>
  <c r="M10" i="14"/>
  <c r="K22" i="14"/>
  <c r="L10" i="14"/>
  <c r="D27" i="14"/>
  <c r="F11" i="4"/>
  <c r="B22" i="14"/>
  <c r="B41" i="14"/>
  <c r="E12" i="14"/>
  <c r="E30" i="14"/>
  <c r="D30" i="14"/>
  <c r="H32" i="14"/>
  <c r="I32" i="14"/>
  <c r="B29" i="4"/>
  <c r="C19" i="4"/>
  <c r="G19" i="4"/>
  <c r="B43" i="7"/>
  <c r="L20" i="14"/>
  <c r="M20" i="14"/>
  <c r="L12" i="14"/>
  <c r="M12" i="14"/>
  <c r="D33" i="14"/>
  <c r="E33" i="14"/>
  <c r="F6" i="4"/>
  <c r="G6" i="4"/>
  <c r="E6" i="4"/>
  <c r="I14" i="14"/>
  <c r="H14" i="14"/>
  <c r="H26" i="14"/>
  <c r="I26" i="14"/>
  <c r="G10" i="18"/>
  <c r="I6" i="18"/>
  <c r="C5" i="4"/>
  <c r="F5" i="4"/>
  <c r="I21" i="14"/>
  <c r="D12" i="14"/>
  <c r="D17" i="14"/>
  <c r="E17" i="14"/>
  <c r="E24" i="19"/>
  <c r="B60" i="40"/>
  <c r="E11" i="14"/>
  <c r="B29" i="25"/>
  <c r="B9" i="26"/>
  <c r="B23" i="25"/>
  <c r="G54" i="48"/>
  <c r="I8" i="18"/>
  <c r="I10" i="18"/>
  <c r="I9" i="18"/>
  <c r="C21" i="24"/>
  <c r="E16" i="48"/>
  <c r="D21" i="24"/>
  <c r="E21" i="24"/>
  <c r="G59" i="48"/>
  <c r="D42" i="48"/>
  <c r="B47" i="7"/>
  <c r="C49" i="7"/>
  <c r="E48" i="7"/>
  <c r="C48" i="7"/>
  <c r="G48" i="7"/>
  <c r="F49" i="7"/>
  <c r="H49" i="7"/>
  <c r="G49" i="7"/>
  <c r="I48" i="7"/>
  <c r="B49" i="7"/>
  <c r="F47" i="7"/>
  <c r="H47" i="7"/>
  <c r="F9" i="18"/>
  <c r="F8" i="18"/>
  <c r="F6" i="18"/>
  <c r="B45" i="7"/>
  <c r="H48" i="7"/>
  <c r="D41" i="14"/>
  <c r="G16" i="5"/>
  <c r="I43" i="7"/>
  <c r="F48" i="7"/>
  <c r="G43" i="7"/>
  <c r="D45" i="7"/>
  <c r="G49" i="48"/>
  <c r="E40" i="48"/>
  <c r="E19" i="4"/>
  <c r="E20" i="4"/>
  <c r="E24" i="4"/>
  <c r="E21" i="4"/>
  <c r="E25" i="4"/>
  <c r="E28" i="4"/>
  <c r="E23" i="4"/>
  <c r="E29" i="4"/>
  <c r="E22" i="4"/>
  <c r="E26" i="4"/>
  <c r="C47" i="7"/>
  <c r="C43" i="7"/>
  <c r="D47" i="7"/>
  <c r="D43" i="7"/>
  <c r="I22" i="14"/>
  <c r="H22" i="14"/>
  <c r="F22" i="48"/>
  <c r="G22" i="48"/>
  <c r="F16" i="48"/>
  <c r="E43" i="7"/>
  <c r="E47" i="7"/>
  <c r="F29" i="4"/>
  <c r="G29" i="4"/>
  <c r="C23" i="4"/>
  <c r="C28" i="4"/>
  <c r="C24" i="4"/>
  <c r="C29" i="4"/>
  <c r="C20" i="4"/>
  <c r="C27" i="4"/>
  <c r="C25" i="4"/>
  <c r="C21" i="4"/>
  <c r="C26" i="4"/>
  <c r="C22" i="4"/>
  <c r="L22" i="14"/>
  <c r="M22" i="14"/>
  <c r="F41" i="14"/>
  <c r="E41" i="14"/>
  <c r="D22" i="14"/>
  <c r="E22" i="14"/>
  <c r="G41" i="14"/>
  <c r="F40" i="48"/>
  <c r="G40" i="48"/>
  <c r="F10" i="18"/>
  <c r="E42" i="48"/>
  <c r="F21" i="24"/>
  <c r="G16" i="48"/>
  <c r="F42" i="48"/>
  <c r="G42" i="48"/>
  <c r="I41" i="14"/>
  <c r="H41" i="14"/>
</calcChain>
</file>

<file path=xl/sharedStrings.xml><?xml version="1.0" encoding="utf-8"?>
<sst xmlns="http://schemas.openxmlformats.org/spreadsheetml/2006/main" count="2885" uniqueCount="1324">
  <si>
    <t>Table Index</t>
  </si>
  <si>
    <t>Total Expenditure and Prescriptions - Overview</t>
  </si>
  <si>
    <t>Figure 1:</t>
  </si>
  <si>
    <t>PBS Expenditure and Prescription Volume, 2005-06 to 2024-25</t>
  </si>
  <si>
    <t>Table 1(a):</t>
  </si>
  <si>
    <t>PBS Expense accrual, 2023-24 and 2024-25</t>
  </si>
  <si>
    <t>Table 1(b):</t>
  </si>
  <si>
    <t>PBS Section 100 Programs expense accrual, 2023-24 and 2024-25</t>
  </si>
  <si>
    <t>Table 2(a):</t>
  </si>
  <si>
    <t>PBS Prescriptions, 2023-24 and 2024-25</t>
  </si>
  <si>
    <t>Table 2(b):</t>
  </si>
  <si>
    <t>PBS Government Cost, 2023-24 and 2024-25</t>
  </si>
  <si>
    <t>Table 2(c):</t>
  </si>
  <si>
    <t>RPBS and PBS Subsidised Prescriptions for DVA patients, 2023-24 and 2024-25</t>
  </si>
  <si>
    <t>Table 2(d):</t>
  </si>
  <si>
    <t>RPBS and PBS Government Cost for DVA patients, 2023-24 and 2024-25</t>
  </si>
  <si>
    <t>Subsidised Prescriptions and Patient Trends</t>
  </si>
  <si>
    <t>Table 3(a):</t>
  </si>
  <si>
    <t>PBS Section 85 Subsidised Prescriptions, Government Cost, Patient Contribution and Average Price, 2024-25</t>
  </si>
  <si>
    <t>Table 3(b):</t>
  </si>
  <si>
    <t>PBS Subsidised Prescriptions, Government Cost, Patient Contribution and Average Price, 2024-25</t>
  </si>
  <si>
    <t>Table 3(c):</t>
  </si>
  <si>
    <t>PBS Prescriptions, Government Cost, Patient Contribution and Average Price by Month of Supply, 2023-24 and 2024-25</t>
  </si>
  <si>
    <t>Table 3(d):</t>
  </si>
  <si>
    <t>Top 25 PBS Drugs (by Active Ingredient) by Patient count, 2024-25</t>
  </si>
  <si>
    <t>Table 3(e):</t>
  </si>
  <si>
    <t>Top 25 PBS Brands by Patient count, 2024-25</t>
  </si>
  <si>
    <t>Table 3(f):</t>
  </si>
  <si>
    <t>PBS dispensing by Socio-Economic Indexes for Areas (SEIFA) Decile, 2024-25</t>
  </si>
  <si>
    <t>Figure 2:</t>
  </si>
  <si>
    <t>PBS Dispensing by SEIFA Decile, 2024-25</t>
  </si>
  <si>
    <t>Table 4(a):</t>
  </si>
  <si>
    <t>PBS Subsidised Prescriptions by Pharmacy State, 2024-25</t>
  </si>
  <si>
    <t>Table 4(b):</t>
  </si>
  <si>
    <t>PBS Prescriptions by Pharmacy 2023 Modified Monash Model (MMM), 2024-25</t>
  </si>
  <si>
    <t>Figure 3:</t>
  </si>
  <si>
    <t>PBS Prescriptions and Total Cost by Pharmacy MMM, 2024-25</t>
  </si>
  <si>
    <t>Top Drugs/Medicines/Brands</t>
  </si>
  <si>
    <t>Table 5(a):</t>
  </si>
  <si>
    <t>Top 50 PBS Drugs (by Active Ingredient) by Highest Government Cost, 2024-25</t>
  </si>
  <si>
    <t>Table 5(b):</t>
  </si>
  <si>
    <t>Top 50 PBS Drugs (by Active Ingredient) by Highest Subsidised Prescriptions, 2024-25</t>
  </si>
  <si>
    <t>Table 5(c):</t>
  </si>
  <si>
    <t>Top 25 PBS Antineoplastic Drugs (by Active Ingredient) by Highest Government Cost, 2024-25</t>
  </si>
  <si>
    <t>Table 5(d):</t>
  </si>
  <si>
    <t>Top 25 PBS Biological Products and Drugs by Highest Government Cost, 2024-25</t>
  </si>
  <si>
    <t>Table 5(e):</t>
  </si>
  <si>
    <t>Top 50 PBS Brands by Highest Government Cost, 2024-25</t>
  </si>
  <si>
    <t>Table 5(f):</t>
  </si>
  <si>
    <t>Top 50 PBS Brands by Highest Subsidised Prescriptions, 2024-25</t>
  </si>
  <si>
    <t>Table 5(g):</t>
  </si>
  <si>
    <t>Biosimilar Products and Drugs by Highest Government Cost, 2024-25</t>
  </si>
  <si>
    <t>Table 6(a):</t>
  </si>
  <si>
    <t>Top 50 PBS Drugs (by Active Ingredient) by Highest Total Prescription Volume, 2024-25</t>
  </si>
  <si>
    <t>Table 6(b):</t>
  </si>
  <si>
    <t>Top 10 PBS Drugs (by Active Ingredient) per age group and patient gender, by Highest Total Prescription Volume, 2024-25</t>
  </si>
  <si>
    <t>Patient Demographics and Residential Aged Care Facilities (RACF)</t>
  </si>
  <si>
    <t>Figure 4:</t>
  </si>
  <si>
    <t>Total Government Cost by gender and age-groups, 2024-25</t>
  </si>
  <si>
    <t>Figure 5:</t>
  </si>
  <si>
    <t>Total PBS prescriptions by gender and age-groups, 2024-25</t>
  </si>
  <si>
    <t>Figure 6:</t>
  </si>
  <si>
    <t>PBS prescriptions dispensed in a Residential Aged Care Facility (RACF), 2024-25</t>
  </si>
  <si>
    <t>Table 6(c):</t>
  </si>
  <si>
    <t>PBS prescriptions per age group and patient gender, 2024-25</t>
  </si>
  <si>
    <t>Table 6(d):</t>
  </si>
  <si>
    <t>PBS prescriptions dispensed in a RACF, 2024-25</t>
  </si>
  <si>
    <t>Table 6(e):</t>
  </si>
  <si>
    <t>Top 10 PBS Drugs (by Active Ingredient) by Highest Government Cost, dispensed in a RACF, 2024-25</t>
  </si>
  <si>
    <t>Table 6(f):</t>
  </si>
  <si>
    <t>Top 10 PBS Drugs (by Active Ingredient) by Highest Prescriptions, dispensed in a RACF, 2024-25</t>
  </si>
  <si>
    <t>Anatomical Therapeutic Chemical (ATC) Classification and Highest Changes</t>
  </si>
  <si>
    <t>Table 7:</t>
  </si>
  <si>
    <t>Top 50 ATC Level 2 Drug Groups by Highest Total Prescription Volume, 2024-25</t>
  </si>
  <si>
    <t>Table 8:</t>
  </si>
  <si>
    <t>ATC Main Groups Comparison for PBS Subsidised Prescriptions, Government Cost, Patient Contribution and Average Price, 2023-24 and 2024-25</t>
  </si>
  <si>
    <t>Figure 7(a):</t>
  </si>
  <si>
    <t>Percentages of subsidised prescriptions for ATC Main Groups, 2024-25</t>
  </si>
  <si>
    <t>Figure 7(b):</t>
  </si>
  <si>
    <t>Percentages of Government Cost for ATC Main Groups, 2024-25</t>
  </si>
  <si>
    <t>Table 9(a):</t>
  </si>
  <si>
    <t>Top 35 Drugs by Highest Change to Government Cost, 2023-24 and 2024-25</t>
  </si>
  <si>
    <t>Table 9(b):</t>
  </si>
  <si>
    <t>Top 35 Drugs by Highest Change to Subsidised Script Volume, 2023-24 and 2024-25</t>
  </si>
  <si>
    <t>Table 9(c):</t>
  </si>
  <si>
    <t>Top 5 PBS Drugs by Fastest Prescription Growth, 2024-25</t>
  </si>
  <si>
    <t>Table 9(d):</t>
  </si>
  <si>
    <t>Top 5 PBS Drugs by Fastest Government Cost Growth, 2024-25</t>
  </si>
  <si>
    <t>Table 10(a):</t>
  </si>
  <si>
    <t>PBS Generic Prescriptions per ATC Level 1, 2024-25</t>
  </si>
  <si>
    <t>Table 10(b):</t>
  </si>
  <si>
    <t>PBS Generic Prescriptions Percentage Share by ATC Level 1, 2024-25</t>
  </si>
  <si>
    <t>Formularies and Responsible Persons</t>
  </si>
  <si>
    <t>Table 11:</t>
  </si>
  <si>
    <t>PBS Prescriptions and Government Cost by Formulary, 2024-25</t>
  </si>
  <si>
    <t>Table 12(a):</t>
  </si>
  <si>
    <t>Top 20 Responsible Persons by Total Cost, 2024-25</t>
  </si>
  <si>
    <t>Table 12(b):</t>
  </si>
  <si>
    <t>Top 20 Responsible Persons by PBS Subsidised Prescriptions, 2024-25</t>
  </si>
  <si>
    <t>Table 12(c):</t>
  </si>
  <si>
    <t>Top 20 Responsible Persons by Total PBS Prescriptions, 2024-25</t>
  </si>
  <si>
    <t>Approved Suppliers and Medicine Statistics</t>
  </si>
  <si>
    <t>Table 13:</t>
  </si>
  <si>
    <t>Number of PBS Approved Suppliers, 30 June 2025</t>
  </si>
  <si>
    <t>Table 14(a):</t>
  </si>
  <si>
    <t>PBS Brand Premiums, 2024-25</t>
  </si>
  <si>
    <t>Table 14(b):</t>
  </si>
  <si>
    <t>Electronic PBS Prescriptions, 2024-25</t>
  </si>
  <si>
    <t>Table 14(c):</t>
  </si>
  <si>
    <t>New PBS Drugs (by Active Ingredient), 2024-25</t>
  </si>
  <si>
    <t>Table 14(d):</t>
  </si>
  <si>
    <t>New PBS Drugs by ATC level 1, 2020-21 to 2023-24</t>
  </si>
  <si>
    <t>Discounted Prescriptions and Continued Dispensing</t>
  </si>
  <si>
    <t>Table 15(a):</t>
  </si>
  <si>
    <t>PBS/RPBS discounted prescriptions dispensed by Community Pharmacies, 2024-25</t>
  </si>
  <si>
    <t>Table 15(b):</t>
  </si>
  <si>
    <t>PBS/RPBS prescriptions by Discount Range dispensed by Community Pharmacies, 2024-25</t>
  </si>
  <si>
    <t>Table 16(a):</t>
  </si>
  <si>
    <t>PBS/RPBS Prescriptions for Medicines Supplied under Continued Dispensing by ATC Level 1 and Dispensing Pharmacy State, 2024-25</t>
  </si>
  <si>
    <t>Table 16(b):</t>
  </si>
  <si>
    <t>PBS/RPBS Government Cost for Medicines Supplied under Continued Dispensing by ATC Level 1 and Dispensing Pharmacy State, 2024-25</t>
  </si>
  <si>
    <t>Supplements</t>
  </si>
  <si>
    <t>Table 17(a):</t>
  </si>
  <si>
    <t>Remuneration for Community Pharmacies and Friendly Societies for PBS subsidised prescriptions, 2023-24 and 2024-25</t>
  </si>
  <si>
    <t>Table 17(b):</t>
  </si>
  <si>
    <t>Pharmacy remuneration for PBS prescriptions by Formulary, 2023-24 to 2024-25</t>
  </si>
  <si>
    <t>Table 18:</t>
  </si>
  <si>
    <t>CPA Professional Pharmacy Programs Expenditure, 2024-25</t>
  </si>
  <si>
    <t>Table 19:</t>
  </si>
  <si>
    <t>Actual Costs of Major Components of CPA, 2024-25</t>
  </si>
  <si>
    <t>Table 20:</t>
  </si>
  <si>
    <t>Community Services Obligation (CSO) Expenditure, 2024-25</t>
  </si>
  <si>
    <t>Table 21(a):</t>
  </si>
  <si>
    <t>Historical Pharmaceutical Benefits Scheme Prescriptions (1948-49 to 2024-25)</t>
  </si>
  <si>
    <t>Table 21(b):</t>
  </si>
  <si>
    <t>Historical Pharmaceutical Benefits Scheme Expenditure (1948-49 to 2024-25)</t>
  </si>
  <si>
    <t>N.B. For ease of navigation you may click the leftmost part of cell A1 in each sheet to jump back to this index.</t>
  </si>
  <si>
    <t>Return to Table Index</t>
  </si>
  <si>
    <t>Figure 1: PBS Expenditure and Prescription Volume, 2005-06 to 2024-25</t>
  </si>
  <si>
    <t>Section 85 and Section 100 including Prescriber Bag and under co-payment prescriptions*</t>
  </si>
  <si>
    <r>
      <t>*Amendments to the Commonwealth of Australia National Health Act 1953 have been enacted that require</t>
    </r>
    <r>
      <rPr>
        <sz val="11"/>
        <rFont val="Calibri"/>
        <family val="2"/>
        <scheme val="minor"/>
      </rPr>
      <t>d</t>
    </r>
    <r>
      <rPr>
        <sz val="11"/>
        <color theme="1"/>
        <rFont val="Calibri"/>
        <family val="2"/>
        <scheme val="minor"/>
      </rPr>
      <t xml:space="preserve"> approved suppliers of Pharmaceutical Benefits Scheme (PBS) medicines to provide</t>
    </r>
  </si>
  <si>
    <t xml:space="preserve">the Australian Government, from 1 April 2012, with data on PBS prescriptions that are priced below the general copayment level (under copayment). </t>
  </si>
  <si>
    <t>Details of the legislation enacted on 23 November 2010 can be found in the National Health Amendment (Pharmaceutical Benefits Scheme) Act 2010.</t>
  </si>
  <si>
    <t xml:space="preserve"> </t>
  </si>
  <si>
    <t>Table 1(a): PBS Expense accrual, 2023-24 and 2024-25</t>
  </si>
  <si>
    <t>Category</t>
  </si>
  <si>
    <t>2023-24</t>
  </si>
  <si>
    <t>Percentage of Total</t>
  </si>
  <si>
    <t>2024-25</t>
  </si>
  <si>
    <t>Change</t>
  </si>
  <si>
    <t>Change Percentage</t>
  </si>
  <si>
    <t>Section 85 - Concessional</t>
  </si>
  <si>
    <t>Section 85 - General</t>
  </si>
  <si>
    <t>Prescriber Bag*</t>
  </si>
  <si>
    <t>Section 100**</t>
  </si>
  <si>
    <t>Safety Net Cards</t>
  </si>
  <si>
    <t>Total</t>
  </si>
  <si>
    <t>Total Including Revenue</t>
  </si>
  <si>
    <t>**In 2023-24 dispensing of COVID-19 therapies MOLNUPIRAVIR and NIRMATRELVIR (&amp;) RITONAVIR through Prescriber Bag cost the government over $120m, in 2024-25 this cost over $90m</t>
  </si>
  <si>
    <t>**Individual S100 programs are shown in Table 1(b).</t>
  </si>
  <si>
    <t>Table 1(b): PBS Section 100 Programs expense accrual, 2023-24 and 2024-25</t>
  </si>
  <si>
    <t xml:space="preserve"> 2023-24</t>
  </si>
  <si>
    <t xml:space="preserve"> 2024-25</t>
  </si>
  <si>
    <t>Highly Specialised Drugs (HSD)</t>
  </si>
  <si>
    <t>Chemotherapy (EFC &amp; Chemotherapy-related)</t>
  </si>
  <si>
    <t>In Vitro Fertilisation</t>
  </si>
  <si>
    <t>Opiate Dependence Treatment (ODT) Program*</t>
  </si>
  <si>
    <t>Aboriginal Health Services (GST exclusive)</t>
  </si>
  <si>
    <t>Botulinum Toxin Program (incl. Dysport)</t>
  </si>
  <si>
    <t>Growth Hormone</t>
  </si>
  <si>
    <t>Paraplegic and Quadriplegic Program</t>
  </si>
  <si>
    <t>Medication Program for Homeless People</t>
  </si>
  <si>
    <t>Closing the Gap (CTG) PBS Co-payment Program</t>
  </si>
  <si>
    <t xml:space="preserve">Note: </t>
  </si>
  <si>
    <t>Expense figures refer to payments made through the Services Australia and directly from the Department of Health, Disability and Ageing Financial Journaling System.</t>
  </si>
  <si>
    <t>This data reflects the current definitions of Section 100 programs as published on www.pbs.gov.au.</t>
  </si>
  <si>
    <t>*On 1 July 2023, ODT medicines became part of the Section 100 Highly Specialised Drugs(HSD) Program (Community Access) arrangements. The Australian Government continued to pay</t>
  </si>
  <si>
    <t>pharmaceutical companies directly for ODT medicines supplied to authorised private ODT clinics and other non-PBS dosing sites (including GP clinics) for a transition period of 1 July 2023 to 30 June 2024</t>
  </si>
  <si>
    <t>The negative expenditure shown for the ODT Program in 2024-25 is due to the over-accrual of 2025 estimated expenses. These were subsequently reversed.</t>
  </si>
  <si>
    <t>Table 2(a): PBS Prescriptions, 2023-24 and 2024-25</t>
  </si>
  <si>
    <t>Section 85 and S100, including Prescriber Bag and under co-payment prescriptions</t>
  </si>
  <si>
    <t>Patient Category</t>
  </si>
  <si>
    <t>PBS Prescriptions
Change</t>
  </si>
  <si>
    <t>PBS Prescriptions
Change
Percentage</t>
  </si>
  <si>
    <t>PBS Prescriptions</t>
  </si>
  <si>
    <t>Percentage</t>
  </si>
  <si>
    <t>Concessional Non-Safety Net</t>
  </si>
  <si>
    <t>Concessional Safety Net</t>
  </si>
  <si>
    <t>Total Concessional</t>
  </si>
  <si>
    <t>General Non-Safety Net</t>
  </si>
  <si>
    <t>General Safety Net</t>
  </si>
  <si>
    <t>Total General</t>
  </si>
  <si>
    <t>Prescriber Bag</t>
  </si>
  <si>
    <t>Total (Over Co‐payment)</t>
  </si>
  <si>
    <t>Under Co‐payment</t>
  </si>
  <si>
    <t>Total (Over and Under Co‐payment)</t>
  </si>
  <si>
    <t>Table 2(b): PBS Government Cost, 2023-24 and 2024-25</t>
  </si>
  <si>
    <t>Section 85 and S100, including Prescriber Bag, excluding under co-payment prescriptions</t>
  </si>
  <si>
    <t>Government Cost
Change</t>
  </si>
  <si>
    <t>Government Cost
Change
Percentage</t>
  </si>
  <si>
    <t>Government Cost</t>
  </si>
  <si>
    <t>*In 2023-24 dispensing of COVID-19 therapies MOLNUPIRAVIR and NIRMATRELVIR (&amp;) RITONAVIR through Prescriber Bag cost the government over $120m,</t>
  </si>
  <si>
    <t xml:space="preserve"> in 2024-25 this cost over $90m.</t>
  </si>
  <si>
    <t>Table 2(c): RPBS and PBS Subsidised Prescriptions for DVA patients, 2023-24 and 2024-25</t>
  </si>
  <si>
    <t>PBS Section 85 and S100 and RPBS items for DVA patients, excluding under co-payment prescriptions</t>
  </si>
  <si>
    <t>Subsidised Prescriptions
Change</t>
  </si>
  <si>
    <t>Subsidised Prescriptions
Change
Percentage</t>
  </si>
  <si>
    <t>Subsidised Prescriptions</t>
  </si>
  <si>
    <t>Repatriation Non-Safety Net</t>
  </si>
  <si>
    <t>Repatriation Safety Net</t>
  </si>
  <si>
    <t xml:space="preserve">Total Repatriation </t>
  </si>
  <si>
    <t>Table 2(d): RPBS and PBS Government Cost for DVA patients, 2023-24 and 2024-25</t>
  </si>
  <si>
    <t>Note:</t>
  </si>
  <si>
    <t xml:space="preserve">The figures in tables 2(c) and 2(d) will be different than figures currently published in the DVA Annual Report, as expenditure changes due to </t>
  </si>
  <si>
    <t>allowable pharmacy claim adjustments, and processing of historical or delayed claiming by providers.</t>
  </si>
  <si>
    <t>Table 3(a): PBS Section 85 Subsidised Prescriptions, Government Cost, Patient Contribution and Average Price, 2024-25</t>
  </si>
  <si>
    <t>Section 85 only, including Prescriber Bag, excluding under co-payment prescriptions</t>
  </si>
  <si>
    <t>PBS Subsidised Prescriptions</t>
  </si>
  <si>
    <t xml:space="preserve"> Patient Contribution*</t>
  </si>
  <si>
    <t>Total Cost**</t>
  </si>
  <si>
    <t>Ave. Price***</t>
  </si>
  <si>
    <t>Total (excluding Prescriber Bag)</t>
  </si>
  <si>
    <t>Total (including Prescriber Bag)</t>
  </si>
  <si>
    <t>* The patient contribution does not include the effect of the $1 PBS patient co-payment discount.</t>
  </si>
  <si>
    <t>** Total Cost includes cost to the patient and cost to the Government for PBS Subsidised Prescriptions.</t>
  </si>
  <si>
    <t>*** Average Price is Total Cost divided by PBS Subsidised Prescriptions.</t>
  </si>
  <si>
    <t>Table 3(b): PBS Subsidised Prescriptions, Government Cost, Patient Contribution and Average Price, 2024-25</t>
  </si>
  <si>
    <t>Section 85 and Section 100, including Prescriber Bag, excluding under co-payment prescriptions</t>
  </si>
  <si>
    <t>Table 3(c): PBS Prescriptions, Government Cost, Patient Contribution and Average Price by Month of Supply, 2023-24 and 2024-25</t>
  </si>
  <si>
    <t>Section 85 and Section 100, including under co-payment prescriptions, excluding Prescriber Bag</t>
  </si>
  <si>
    <t>Year</t>
  </si>
  <si>
    <t>Month</t>
  </si>
  <si>
    <t>Under Co-Payment Prescriptions</t>
  </si>
  <si>
    <t>Total Prescriptions</t>
  </si>
  <si>
    <t>Patient Contribution (Subsidised Prescriptions only)*</t>
  </si>
  <si>
    <t>Jul</t>
  </si>
  <si>
    <t>Aug</t>
  </si>
  <si>
    <t>Sep</t>
  </si>
  <si>
    <t>Oct</t>
  </si>
  <si>
    <t>Nov</t>
  </si>
  <si>
    <t>Dec</t>
  </si>
  <si>
    <t>Jan</t>
  </si>
  <si>
    <t>Feb</t>
  </si>
  <si>
    <t>Mar</t>
  </si>
  <si>
    <t>Apr</t>
  </si>
  <si>
    <t>May</t>
  </si>
  <si>
    <t>Jun</t>
  </si>
  <si>
    <t>* The patient contribution includes the cost to the patient for PBS subsidised prescriptions. The patient contribution does not include the effect of the $1 PBS 
    patient co-payment discount.</t>
  </si>
  <si>
    <t xml:space="preserve">** Total Cost includes cost to the patient and cost to the Government for PBS Subsidised Prescriptions. </t>
  </si>
  <si>
    <t>Table 3(d): Top 25 PBS Drugs (by Active Ingredient) by Patient count, 2024-25</t>
  </si>
  <si>
    <t>Section 85 and Section 100, including Prescriber Bag</t>
  </si>
  <si>
    <t>Rank</t>
  </si>
  <si>
    <t>Drug</t>
  </si>
  <si>
    <t>Patients</t>
  </si>
  <si>
    <t>Total Cost</t>
  </si>
  <si>
    <t>SALBUTAMOL</t>
  </si>
  <si>
    <t>Patients cannot be summed to a total as the same patient may receive more than one drug or brand</t>
  </si>
  <si>
    <t>Table 3(e): Top 25 PBS Brands by Patient count, 2024-25</t>
  </si>
  <si>
    <t>Section 85 and Section 100, excluding Efficient Funding of Chemotherapy (EFC) and Prescriber Bag</t>
  </si>
  <si>
    <t>Brand Name</t>
  </si>
  <si>
    <t>Drug Name</t>
  </si>
  <si>
    <t>FLUCLOXACILLIN</t>
  </si>
  <si>
    <t>Table 3(f): PBS dispensing by Socio-Economic Indexes for Areas (SEIFA) Decile, 2024-25</t>
  </si>
  <si>
    <r>
      <t>SEIFA Decile</t>
    </r>
    <r>
      <rPr>
        <b/>
        <vertAlign val="superscript"/>
        <sz val="11"/>
        <rFont val="Calibri"/>
        <family val="2"/>
        <scheme val="minor"/>
      </rPr>
      <t>1</t>
    </r>
  </si>
  <si>
    <r>
      <t>Patients</t>
    </r>
    <r>
      <rPr>
        <b/>
        <vertAlign val="superscript"/>
        <sz val="11"/>
        <rFont val="Calibri"/>
        <family val="2"/>
        <scheme val="minor"/>
      </rPr>
      <t>2</t>
    </r>
  </si>
  <si>
    <t>Prescriptions</t>
  </si>
  <si>
    <r>
      <t>Patient Contribution</t>
    </r>
    <r>
      <rPr>
        <b/>
        <vertAlign val="superscript"/>
        <sz val="11"/>
        <rFont val="Calibri"/>
        <family val="2"/>
        <scheme val="minor"/>
      </rPr>
      <t>3</t>
    </r>
  </si>
  <si>
    <r>
      <t>Patient Net Contribution</t>
    </r>
    <r>
      <rPr>
        <b/>
        <vertAlign val="superscript"/>
        <sz val="11"/>
        <rFont val="Calibri"/>
        <family val="2"/>
        <scheme val="minor"/>
      </rPr>
      <t>4</t>
    </r>
  </si>
  <si>
    <t>Net Contribution per Script</t>
  </si>
  <si>
    <t>Government Cost per Patient</t>
  </si>
  <si>
    <r>
      <rPr>
        <vertAlign val="superscript"/>
        <sz val="11"/>
        <rFont val="Calibri"/>
        <family val="2"/>
        <scheme val="minor"/>
      </rPr>
      <t xml:space="preserve"> 1</t>
    </r>
    <r>
      <rPr>
        <sz val="11"/>
        <rFont val="Calibri"/>
        <family val="2"/>
        <scheme val="minor"/>
      </rPr>
      <t xml:space="preserve">  Based on the SEIFA Index of Relative Socio-economic Advantage and Disadvantage (IRSAD). The IRSAD summarises information about the economic and social conditions of people and households within an area.</t>
    </r>
  </si>
  <si>
    <t xml:space="preserve">    A low score (1-5) indicates relatively greater disadvantage and a lack of advantage in general, a high score (6-10) indicates a relative lack of disadvantage and greater advantage in general.</t>
  </si>
  <si>
    <r>
      <rPr>
        <vertAlign val="superscript"/>
        <sz val="11"/>
        <rFont val="Calibri"/>
        <family val="2"/>
        <scheme val="minor"/>
      </rPr>
      <t xml:space="preserve"> 2</t>
    </r>
    <r>
      <rPr>
        <sz val="11"/>
        <rFont val="Calibri"/>
        <family val="2"/>
        <scheme val="minor"/>
      </rPr>
      <t xml:space="preserve">  Patients are placed into SEIFA IRSAD Decile based on their residential postcode recorded on their last dispensed prescription. Excludes patient in locations without a SEIFA IRSAD score.</t>
    </r>
  </si>
  <si>
    <r>
      <rPr>
        <vertAlign val="superscript"/>
        <sz val="11"/>
        <rFont val="Calibri"/>
        <family val="2"/>
        <scheme val="minor"/>
      </rPr>
      <t xml:space="preserve"> 3</t>
    </r>
    <r>
      <rPr>
        <sz val="11"/>
        <rFont val="Calibri"/>
        <family val="2"/>
        <scheme val="minor"/>
      </rPr>
      <t xml:space="preserve">  The patient contribution does not include the effect of the $1 PBS patient co-payment discount.</t>
    </r>
  </si>
  <si>
    <r>
      <rPr>
        <vertAlign val="superscript"/>
        <sz val="11"/>
        <rFont val="Calibri"/>
        <family val="2"/>
        <scheme val="minor"/>
      </rPr>
      <t xml:space="preserve"> 4</t>
    </r>
    <r>
      <rPr>
        <sz val="11"/>
        <rFont val="Calibri"/>
        <family val="2"/>
        <scheme val="minor"/>
      </rPr>
      <t xml:space="preserve">  The patient net contribution reflects the amount paid out of pocket by the patient including any discounts, surcharges and specific fees paid by the patient.</t>
    </r>
  </si>
  <si>
    <t>Figure 2: PBS Dispensing by SEIFA Decile, 2024-25</t>
  </si>
  <si>
    <t>The Source of the data is from Table 3(f): PBS dispensing by Socio-Economic Indexes for Areas (SEIFA) Decile, 2024-25</t>
  </si>
  <si>
    <t>More general non-safety net patients, proportional to overall count, access the PBS in more advantaged areas.</t>
  </si>
  <si>
    <t>Table 4(a): PBS Subsidised Prescriptions by Pharmacy State, 2024-25</t>
  </si>
  <si>
    <t>Section 85 and Section 100, excluding Prescriber Bag and under co-payment prescriptions</t>
  </si>
  <si>
    <t>PBS S85 subsidised prescriptions</t>
  </si>
  <si>
    <t>NSW</t>
  </si>
  <si>
    <t>VIC</t>
  </si>
  <si>
    <t>QLD</t>
  </si>
  <si>
    <t>SA</t>
  </si>
  <si>
    <t>WA</t>
  </si>
  <si>
    <t>TAS</t>
  </si>
  <si>
    <t>NT</t>
  </si>
  <si>
    <t>ACT</t>
  </si>
  <si>
    <t>Australia</t>
  </si>
  <si>
    <t>PBS (S85 + S100) subsidised prescriptions</t>
  </si>
  <si>
    <t>Government Cost (S85 only)</t>
  </si>
  <si>
    <t>Government Cost (S85 + S100)</t>
  </si>
  <si>
    <t>Total Cost (S85 + S100)*</t>
  </si>
  <si>
    <t>Population Percentage</t>
  </si>
  <si>
    <t>Population**</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</si>
  <si>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</si>
  <si>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</si>
  <si>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</si>
  <si>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</si>
  <si>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</si>
  <si>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</si>
  <si>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Total Cost Percentage</t>
  </si>
  <si>
    <t>* Total Cost includes cost to the patient and cost to the Government for PBS Subsidised Prescriptions (S85 + S100 prescriptions).</t>
  </si>
  <si>
    <t>**Population 31 December 2024, Source: ABS Publication 3101.04</t>
  </si>
  <si>
    <t>Table 4(b): PBS Prescriptions by Pharmacy 2023 Modified Monash Model (MMM), 2024-25</t>
  </si>
  <si>
    <t>Section 85 and Section 100, excluding Prescriber Bag</t>
  </si>
  <si>
    <t>1. Metropolitan</t>
  </si>
  <si>
    <t>2. Regional</t>
  </si>
  <si>
    <t>3. Large rural</t>
  </si>
  <si>
    <t>4. Medium rural</t>
  </si>
  <si>
    <t>5. Small rural</t>
  </si>
  <si>
    <t>6. Remote</t>
  </si>
  <si>
    <t>7. Very remote</t>
  </si>
  <si>
    <t>Total Cost*</t>
  </si>
  <si>
    <t>* Total Cost includes cost to the patient and cost to the Government for PBS Prescriptions (S85 + S100 prescriptions).</t>
  </si>
  <si>
    <t>Figure 3: PBS Prescriptions and Total Cost by Pharmacy MMM, 2024-25</t>
  </si>
  <si>
    <t>The Source of the data is from Table 4(b): PBS Prescriptions by Pharmacy 2023 Modified Monash Model (MMM), 2024-25</t>
  </si>
  <si>
    <t>Table 5(a): Top 50 PBS Drugs (by Active Ingredient) by Highest Government Cost, 2024-25</t>
  </si>
  <si>
    <t>** Total Cost includes cost to the patient and cost to the Government for PBS (S85 + S100) subsidised prescriptions.</t>
  </si>
  <si>
    <t>Table 5(b): Top 50 PBS Drugs (by Active Ingredient) by Highest Subsidised Prescriptions, 2024-25</t>
  </si>
  <si>
    <t>Table 5(c): Top 25 PBS Antineoplastic Drugs (by Active Ingredient) by Highest Government Cost, 2024-25</t>
  </si>
  <si>
    <t>Section 85 and Section 100, excluding under co-payment prescriptions</t>
  </si>
  <si>
    <t>GOSERELIN^</t>
  </si>
  <si>
    <t>^ Some of the usage may be for treating other conditions.</t>
  </si>
  <si>
    <t>^^ Excludes PBS items that are not for cancer treatment.</t>
  </si>
  <si>
    <t>Table 5(d): Top 25 PBS Biological Products and Drugs by Highest Government Cost, 2024-25</t>
  </si>
  <si>
    <t>Table 5(e): Top 50 PBS Brands by Highest Government Cost, 2024-25</t>
  </si>
  <si>
    <t>Section 85 and Section 100, excluding under co-payment prescriptions and Efficient Funding of Chemotherapy (EFC)</t>
  </si>
  <si>
    <t>Brand information is based on manufacturer code reported in the PBS Online Claims data. 
Brand information is excluded when the code is missing.</t>
  </si>
  <si>
    <t>Table 5(f): Top 50 PBS Brands by Highest Subsidised Prescriptions, 2024-25</t>
  </si>
  <si>
    <t>Section 85 and Section 100, excluding under co-payment prescriptions and EFC</t>
  </si>
  <si>
    <t>Table 5(g): Biosimilar Products and Drugs by Highest Government Cost, 2024-25</t>
  </si>
  <si>
    <t>Brand information is based on manufacturer code reported in the PBS Online Claims data. Brand information is excluded when the code is missing.</t>
  </si>
  <si>
    <t>Biosimilars included in this report are based on Biosimilar medicines subsidised on the Pharmaceutical Benefits Scheme | Australian Government Department of Health, Disability and Ageing. Excluding the reference brand.</t>
  </si>
  <si>
    <t>Table 6(a): Top 50 PBS Drugs (by Active Ingredient) by Highest Total Prescription Volume, 2024-25</t>
  </si>
  <si>
    <t>Section 85 and Section 100, including Prescriber Bag and under co-payment prescriptions</t>
  </si>
  <si>
    <t>Total Prescription Volume</t>
  </si>
  <si>
    <t>Table 6(b): Top 10 PBS Drugs (by Active Ingredient) per age group and patient gender, by Highest Total Prescription Volume, 2024-25</t>
  </si>
  <si>
    <t xml:space="preserve">Section 85 and Section 100, including under co-payment prescriptions, excluding Prescriber Bag </t>
  </si>
  <si>
    <t>Age Group</t>
  </si>
  <si>
    <t>Females</t>
  </si>
  <si>
    <t>Males</t>
  </si>
  <si>
    <t>PBS
Subsidised</t>
  </si>
  <si>
    <t>Under
Co-Payment</t>
  </si>
  <si>
    <t>Under 18 years old</t>
  </si>
  <si>
    <t>TOTAL</t>
  </si>
  <si>
    <t>18-39 years old</t>
  </si>
  <si>
    <t>40-59 years old</t>
  </si>
  <si>
    <t>60+ years old</t>
  </si>
  <si>
    <t>Approximately 0.4% of all prescriptions are excluded due to patient gender being 'X' or unknown patient demographic details.</t>
  </si>
  <si>
    <t>Reported gender in the PBS Online Claims Data is sourced from Services Australia.</t>
  </si>
  <si>
    <t>Department of Health, Disability and Ageing does not have access to Medicare personal records.</t>
  </si>
  <si>
    <t>Figure 4: Total Government Cost by gender and age-groups, 2024-25</t>
  </si>
  <si>
    <t>The Source of the data is from Table 6(c): PBS prescriptions per age group and patient gender, by Highest Total Prescription Volume, 2024-25</t>
  </si>
  <si>
    <t>Figure 5: Total PBS prescriptions by gender and age-groups, 2024-25</t>
  </si>
  <si>
    <t>Figure 6: PBS prescriptions dispensed in a Residential Aged Care Facility (RACF), 2024-25</t>
  </si>
  <si>
    <t>The Source of the data is from Table 6(d): PBS prescriptions dispensed in a RACF, 2024-25</t>
  </si>
  <si>
    <t>Table 6(c): PBS prescriptions per age group and patient gender, 2024-25</t>
  </si>
  <si>
    <t>Patient Gender</t>
  </si>
  <si>
    <t>Female</t>
  </si>
  <si>
    <t>Male</t>
  </si>
  <si>
    <t>Table 6(d): PBS prescriptions dispensed in a RACF, 2024-25</t>
  </si>
  <si>
    <t>State</t>
  </si>
  <si>
    <t>Table 6(e): Top 10 PBS Drugs (by Active Ingredient) by Highest Government Cost, dispensed in a RACF, 2024-25</t>
  </si>
  <si>
    <t>Table 6(f): Top 10 PBS Drugs (by Active Ingredient) by Highest Prescriptions, dispensed in a RACF, 2024-25</t>
  </si>
  <si>
    <t>* Total Cost includes cost to the patient and cost to the Government for PBS (S85 + S100) subsidised prescriptions.</t>
  </si>
  <si>
    <t>Table 7: Top 50 ATC Level 2 Drug Groups by Highest Total Prescription Volume, 2024-25</t>
  </si>
  <si>
    <t>ATC Level 2 Code</t>
  </si>
  <si>
    <t>ATC Level 2 Group</t>
  </si>
  <si>
    <t>The Anatomical Therapeutic Chemical (ATC) is an international classification for medicines developed by the Word Health Organisation and used in the PBS Schedule and referred to as Body Systems.</t>
  </si>
  <si>
    <t>https://www.pbs.gov.au/browse/body-system</t>
  </si>
  <si>
    <t>Table 8: ATC Main Groups Comparison for PBS Subsidised Prescriptions, Government Cost, Patient Contribution and Average Price, 2023-24 and 2024-25</t>
  </si>
  <si>
    <t>ATC Group Level 1</t>
  </si>
  <si>
    <t>Patient Contribution*</t>
  </si>
  <si>
    <t>Prescriptions Change</t>
  </si>
  <si>
    <t>Percentage Change</t>
  </si>
  <si>
    <t>Gov Cost Change</t>
  </si>
  <si>
    <t>Patient Contribution Change</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</si>
  <si>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</si>
  <si>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</si>
  <si>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</si>
  <si>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</si>
  <si>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</si>
  <si>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</si>
  <si>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</si>
  <si>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</si>
  <si>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</si>
  <si>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</si>
  <si>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</si>
  <si>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</si>
  <si>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</si>
  <si>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</si>
  <si>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UNLESS OTHERWISE CLASSIFIED</t>
  </si>
  <si>
    <t>Average Price***</t>
  </si>
  <si>
    <t>Total Cost Change</t>
  </si>
  <si>
    <t>Ave Price Change</t>
  </si>
  <si>
    <t>Figure 7(a): Percentages of subsidised prescriptions for ATC main groups, 2024-25</t>
  </si>
  <si>
    <t>The Source of the data is from Table 8: ATC Main Groups Comparison for PBS Subsidised Prescriptions, Government Cost, Patient Contribution and Average Price, 2023-24 and 2024-25</t>
  </si>
  <si>
    <t>Figure 7(b): Percentages of Government Cost for ATC main groups, 2024-25</t>
  </si>
  <si>
    <t>Table 9(a): Top 35 Drugs by Highest Change to Government Cost, 2023-24 and 2024-25</t>
  </si>
  <si>
    <t>Table 9(b): Top 35 Drugs by Highest Change to Subsidised Script Volume, 2023-24 and 2024-25</t>
  </si>
  <si>
    <t>Prescription Volume
Change</t>
  </si>
  <si>
    <t>Prescription Volume
Change
Percentage</t>
  </si>
  <si>
    <t>Table 9(c): Top 5 PBS Drugs by Fastest Prescription Growth, 2024-25</t>
  </si>
  <si>
    <t>Fastest growing ATC4 categories</t>
  </si>
  <si>
    <t>Increase*</t>
  </si>
  <si>
    <t>2024-25 Prescriptions</t>
  </si>
  <si>
    <t>Fastest growing Drugs</t>
  </si>
  <si>
    <t>Fastest growing Items</t>
  </si>
  <si>
    <t>* Increase in number of prescriptions compared to previous financial year.</t>
  </si>
  <si>
    <t>Table 9(d): Top 5 PBS Drugs by Fastest Government Cost Growth, 2024-25</t>
  </si>
  <si>
    <t>2024-25 Government cost</t>
  </si>
  <si>
    <t>Table 10(a): PBS Generic Prescriptions per ATC level 1, 2024-25</t>
  </si>
  <si>
    <t>Section 85 and Section 100, including under co-payment prescriptions and Prescriber Bag, excluding EFC items</t>
  </si>
  <si>
    <t>ATC Level 1 Group</t>
  </si>
  <si>
    <t>Total Prescriptions Generic Percentage*</t>
  </si>
  <si>
    <t>Total Expenditure</t>
  </si>
  <si>
    <t>Total Expenditure Generic Percentage</t>
  </si>
  <si>
    <r>
      <rPr>
        <b/>
        <sz val="11"/>
        <color theme="1"/>
        <rFont val="Calibri"/>
        <family val="2"/>
        <scheme val="minor"/>
      </rPr>
      <t>ATC - A:</t>
    </r>
    <r>
      <rPr>
        <sz val="11"/>
        <color theme="1"/>
        <rFont val="Calibri"/>
        <family val="2"/>
        <scheme val="minor"/>
      </rPr>
      <t xml:space="preserve"> ALIMENTARY TRACT AND METABOLISM </t>
    </r>
  </si>
  <si>
    <r>
      <rPr>
        <b/>
        <sz val="11"/>
        <color theme="1"/>
        <rFont val="Calibri"/>
        <family val="2"/>
        <scheme val="minor"/>
      </rPr>
      <t>ATC - B:</t>
    </r>
    <r>
      <rPr>
        <sz val="11"/>
        <color theme="1"/>
        <rFont val="Calibri"/>
        <family val="2"/>
        <scheme val="minor"/>
      </rPr>
      <t xml:space="preserve"> BLOOD AND BLOOD FORMING ORGANS</t>
    </r>
  </si>
  <si>
    <r>
      <rPr>
        <b/>
        <sz val="11"/>
        <color theme="1"/>
        <rFont val="Calibri"/>
        <family val="2"/>
        <scheme val="minor"/>
      </rPr>
      <t>ATC - C:</t>
    </r>
    <r>
      <rPr>
        <sz val="11"/>
        <color theme="1"/>
        <rFont val="Calibri"/>
        <family val="2"/>
        <scheme val="minor"/>
      </rPr>
      <t xml:space="preserve"> CARDIOVASCULAR SYSTEM</t>
    </r>
  </si>
  <si>
    <r>
      <rPr>
        <b/>
        <sz val="11"/>
        <color theme="1"/>
        <rFont val="Calibri"/>
        <family val="2"/>
        <scheme val="minor"/>
      </rPr>
      <t>ATC - D:</t>
    </r>
    <r>
      <rPr>
        <sz val="11"/>
        <color theme="1"/>
        <rFont val="Calibri"/>
        <family val="2"/>
        <scheme val="minor"/>
      </rPr>
      <t xml:space="preserve"> DERMATOLOGICALS</t>
    </r>
  </si>
  <si>
    <r>
      <rPr>
        <b/>
        <sz val="11"/>
        <color theme="1"/>
        <rFont val="Calibri"/>
        <family val="2"/>
        <scheme val="minor"/>
      </rPr>
      <t>ATC - G:</t>
    </r>
    <r>
      <rPr>
        <sz val="11"/>
        <color theme="1"/>
        <rFont val="Calibri"/>
        <family val="2"/>
        <scheme val="minor"/>
      </rPr>
      <t xml:space="preserve"> GENITO URINARY SYSTEM AND SEX HORMONES</t>
    </r>
  </si>
  <si>
    <r>
      <rPr>
        <b/>
        <sz val="11"/>
        <color theme="1"/>
        <rFont val="Calibri"/>
        <family val="2"/>
        <scheme val="minor"/>
      </rPr>
      <t xml:space="preserve">ATC - H: </t>
    </r>
    <r>
      <rPr>
        <sz val="11"/>
        <color theme="1"/>
        <rFont val="Calibri"/>
        <family val="2"/>
        <scheme val="minor"/>
      </rPr>
      <t>SYSTEMIC HORMONAL PREPARATIONS, EXCL. SEX HORMONES AND INSULINS</t>
    </r>
  </si>
  <si>
    <r>
      <rPr>
        <b/>
        <sz val="11"/>
        <color theme="1"/>
        <rFont val="Calibri"/>
        <family val="2"/>
        <scheme val="minor"/>
      </rPr>
      <t>ATC - J:</t>
    </r>
    <r>
      <rPr>
        <sz val="11"/>
        <color theme="1"/>
        <rFont val="Calibri"/>
        <family val="2"/>
        <scheme val="minor"/>
      </rPr>
      <t xml:space="preserve"> ANTIINFECTIVES FOR SYSTEMIC USE</t>
    </r>
  </si>
  <si>
    <r>
      <rPr>
        <b/>
        <sz val="11"/>
        <color theme="1"/>
        <rFont val="Calibri"/>
        <family val="2"/>
        <scheme val="minor"/>
      </rPr>
      <t>ATC - L:</t>
    </r>
    <r>
      <rPr>
        <sz val="11"/>
        <color theme="1"/>
        <rFont val="Calibri"/>
        <family val="2"/>
        <scheme val="minor"/>
      </rPr>
      <t xml:space="preserve"> ANTINEOPLASTIC AND IMMUNOMODULATING AGENTS</t>
    </r>
  </si>
  <si>
    <r>
      <rPr>
        <b/>
        <sz val="11"/>
        <color theme="1"/>
        <rFont val="Calibri"/>
        <family val="2"/>
        <scheme val="minor"/>
      </rPr>
      <t>ATC - M:</t>
    </r>
    <r>
      <rPr>
        <sz val="11"/>
        <color theme="1"/>
        <rFont val="Calibri"/>
        <family val="2"/>
        <scheme val="minor"/>
      </rPr>
      <t xml:space="preserve"> MUSCULO-SKELETAL SYSTEM</t>
    </r>
  </si>
  <si>
    <r>
      <rPr>
        <b/>
        <sz val="11"/>
        <color theme="1"/>
        <rFont val="Calibri"/>
        <family val="2"/>
        <scheme val="minor"/>
      </rPr>
      <t>ATC - N:</t>
    </r>
    <r>
      <rPr>
        <sz val="11"/>
        <color theme="1"/>
        <rFont val="Calibri"/>
        <family val="2"/>
        <scheme val="minor"/>
      </rPr>
      <t xml:space="preserve"> NERVOUS SYSTEM</t>
    </r>
  </si>
  <si>
    <r>
      <rPr>
        <b/>
        <sz val="11"/>
        <color theme="1"/>
        <rFont val="Calibri"/>
        <family val="2"/>
        <scheme val="minor"/>
      </rPr>
      <t>ATC - P:</t>
    </r>
    <r>
      <rPr>
        <sz val="11"/>
        <color theme="1"/>
        <rFont val="Calibri"/>
        <family val="2"/>
        <scheme val="minor"/>
      </rPr>
      <t xml:space="preserve"> ANTIPARASITIC PRODUCTS, INSECTICIDES AND REPELLENTS</t>
    </r>
  </si>
  <si>
    <r>
      <rPr>
        <b/>
        <sz val="11"/>
        <color theme="1"/>
        <rFont val="Calibri"/>
        <family val="2"/>
        <scheme val="minor"/>
      </rPr>
      <t>ATC - R:</t>
    </r>
    <r>
      <rPr>
        <sz val="11"/>
        <color theme="1"/>
        <rFont val="Calibri"/>
        <family val="2"/>
        <scheme val="minor"/>
      </rPr>
      <t xml:space="preserve"> RESPIRATORY SYSTEM</t>
    </r>
  </si>
  <si>
    <r>
      <rPr>
        <b/>
        <sz val="11"/>
        <color theme="1"/>
        <rFont val="Calibri"/>
        <family val="2"/>
        <scheme val="minor"/>
      </rPr>
      <t>ATC - S:</t>
    </r>
    <r>
      <rPr>
        <sz val="11"/>
        <color theme="1"/>
        <rFont val="Calibri"/>
        <family val="2"/>
        <scheme val="minor"/>
      </rPr>
      <t xml:space="preserve"> SENSORY ORGANS</t>
    </r>
  </si>
  <si>
    <r>
      <rPr>
        <b/>
        <sz val="11"/>
        <color theme="1"/>
        <rFont val="Calibri"/>
        <family val="2"/>
        <scheme val="minor"/>
      </rPr>
      <t>ATC - V:</t>
    </r>
    <r>
      <rPr>
        <sz val="11"/>
        <color theme="1"/>
        <rFont val="Calibri"/>
        <family val="2"/>
        <scheme val="minor"/>
      </rPr>
      <t xml:space="preserve"> VARIOUS</t>
    </r>
  </si>
  <si>
    <t>* % corresponds to the utilisation of generic medicines as a proportion of total utilisation for each ATC classification</t>
  </si>
  <si>
    <t>Table 10(b): PBS Generic Prescriptions Percentage Share by ATC level 1, 2024-25</t>
  </si>
  <si>
    <t>Total Expenditure Generic Percentage*</t>
  </si>
  <si>
    <t xml:space="preserve">ATC - A: ALIMENTARY TRACT AND METABOLISM </t>
  </si>
  <si>
    <t>ATC - B: BLOOD AND BLOOD FORMING ORGANS</t>
  </si>
  <si>
    <t>ATC - C: CARDIOVASCULAR SYSTEM</t>
  </si>
  <si>
    <t>ATC - D: DERMATOLOGICALS</t>
  </si>
  <si>
    <t>ATC - G: GENITO URINARY SYSTEM AND SEX HORMONES</t>
  </si>
  <si>
    <t>ATC - H: SYSTEMIC HORMONAL PREPARATIONS, EXCL. SEX HORMONES AND INSULINS</t>
  </si>
  <si>
    <t>ATC - J: ANTIINFECTIVES FOR SYSTEMIC USE</t>
  </si>
  <si>
    <t>ATC - L: ANTINEOPLASTIC AND IMMUNOMODULATING AGENTS</t>
  </si>
  <si>
    <t>ATC - M: MUSCULO-SKELETAL SYSTEM</t>
  </si>
  <si>
    <t>ATC - N: NERVOUS SYSTEM</t>
  </si>
  <si>
    <t>ATC - P: ANTIPARASITIC PRODUCTS, INSECTICIDES AND REPELLENTS</t>
  </si>
  <si>
    <t>&lt; 0.1%</t>
  </si>
  <si>
    <t>ATC - R: RESPIRATORY SYSTEM</t>
  </si>
  <si>
    <t>ATC - S: SENSORY ORGANS</t>
  </si>
  <si>
    <t>ATC - V: VARIOUS</t>
  </si>
  <si>
    <t>* % corresponds to the utilisation of generic medicines as a proprotion of total utilisation for all ATCs</t>
  </si>
  <si>
    <t>Tables 10(a) and 10(b) Excludes non-therapeutic products (ATC V04 diagnostic agents, V06 general nutrients and V07 all other non-therapeutic products)</t>
  </si>
  <si>
    <t>Table 11: PBS Prescriptions and Government Cost by Formulary, 2024-25</t>
  </si>
  <si>
    <t xml:space="preserve">Section 85 and Section 100, including under co-payment prescriptions and Prescriber Bag </t>
  </si>
  <si>
    <r>
      <t>Formulary Group</t>
    </r>
    <r>
      <rPr>
        <b/>
        <vertAlign val="superscript"/>
        <sz val="11"/>
        <color theme="1"/>
        <rFont val="Calibri"/>
        <family val="2"/>
        <scheme val="minor"/>
      </rPr>
      <t>1</t>
    </r>
  </si>
  <si>
    <t>Under co-payment Prescriptions</t>
  </si>
  <si>
    <t xml:space="preserve">Prescriptions Percentage </t>
  </si>
  <si>
    <t>Patient Contribution</t>
  </si>
  <si>
    <t xml:space="preserve">Total Cost 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</si>
  <si>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</si>
  <si>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</si>
  <si>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</si>
  <si>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</si>
  <si>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</si>
  <si>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</si>
  <si>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</si>
  <si>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</si>
  <si>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Combination Drugs are not allocated to any formulary.</t>
  </si>
  <si>
    <t>The category 'Other' includes extemporaneously prepared items.</t>
  </si>
  <si>
    <t>Table 12(a): Top 20 Responsible Persons by Total Cost, 2024-25</t>
  </si>
  <si>
    <t>Section 85 and Section 100, including Prescriber Bag and under co-payment prescriptions, excluding EFC items</t>
  </si>
  <si>
    <t>Responsible Person</t>
  </si>
  <si>
    <t>Under Co-payment Prescriptions</t>
  </si>
  <si>
    <t>Total PBS Prescriptions</t>
  </si>
  <si>
    <t>Derived 
Ex-Manufacturer Sales ***</t>
  </si>
  <si>
    <t>* The patient contribution includes the cost to the patient for PBS subsidised prescriptions. The patient contribution does not include the effect of the $1 PBS patient co-payment discount.</t>
  </si>
  <si>
    <t>*** Derived Ex-Manufacturer Sales is derived by subtracting the Wholesale Margin amount from the Price to Pharmacist for Dispensed Quantity (per script).</t>
  </si>
  <si>
    <t>Small cells with counts less than 6 are suppressed, marked as n.p. (not published), and removed from the total.</t>
  </si>
  <si>
    <t>Table 12(b): Top 20 Responsible Persons by PBS Subsidised Prescriptions, 2024-25</t>
  </si>
  <si>
    <t>Table 12(c): Top 20 Responsible Persons by Total PBS Prescriptions, 2024-25</t>
  </si>
  <si>
    <t>Table 13: Number of PBS Approved Suppliers, 30 June 2025</t>
  </si>
  <si>
    <t>Pharmacy State</t>
  </si>
  <si>
    <t>Number of 
Community Pharmacies</t>
  </si>
  <si>
    <t>Number of Private Hospitals</t>
  </si>
  <si>
    <t>Number of Public Hospitals (Pharmaceutical Reforms)</t>
  </si>
  <si>
    <t>Number of Dispensing Doctors</t>
  </si>
  <si>
    <t>Table 14(a): PBS Brand Premiums, 2024-25</t>
  </si>
  <si>
    <r>
      <t>Number of brands listed on the PBS</t>
    </r>
    <r>
      <rPr>
        <vertAlign val="superscript"/>
        <sz val="11"/>
        <color theme="1"/>
        <rFont val="Calibri"/>
        <family val="2"/>
        <scheme val="minor"/>
      </rPr>
      <t>1</t>
    </r>
  </si>
  <si>
    <r>
      <t>Number of brands with a premium</t>
    </r>
    <r>
      <rPr>
        <vertAlign val="superscript"/>
        <sz val="11"/>
        <color theme="1"/>
        <rFont val="Calibri"/>
        <family val="2"/>
        <scheme val="minor"/>
      </rPr>
      <t>1</t>
    </r>
  </si>
  <si>
    <t>% of brands with a premium</t>
  </si>
  <si>
    <t>Average brand premium</t>
  </si>
  <si>
    <r>
      <t>Weighted average brand premium</t>
    </r>
    <r>
      <rPr>
        <vertAlign val="superscript"/>
        <sz val="11"/>
        <color theme="1"/>
        <rFont val="Calibri"/>
        <family val="2"/>
        <scheme val="minor"/>
      </rPr>
      <t>2</t>
    </r>
  </si>
  <si>
    <t>Brand premium range</t>
  </si>
  <si>
    <r>
      <t>Prescriptions (millions) dispensed on the PBS</t>
    </r>
    <r>
      <rPr>
        <vertAlign val="superscript"/>
        <sz val="11"/>
        <color theme="1"/>
        <rFont val="Calibri"/>
        <family val="2"/>
        <scheme val="minor"/>
      </rPr>
      <t>3</t>
    </r>
  </si>
  <si>
    <t>Prescriptions (millions) dispensed with a brand premium</t>
  </si>
  <si>
    <t>% of prescriptions dispensed with a brand premium</t>
  </si>
  <si>
    <t>Number of patients paying a brand premium</t>
  </si>
  <si>
    <t>Number of patients not paying a brand premium</t>
  </si>
  <si>
    <r>
      <t>Total patients</t>
    </r>
    <r>
      <rPr>
        <vertAlign val="superscript"/>
        <sz val="11"/>
        <color theme="1"/>
        <rFont val="Calibri"/>
        <family val="2"/>
        <scheme val="minor"/>
      </rPr>
      <t>4</t>
    </r>
  </si>
  <si>
    <r>
      <rPr>
        <vertAlign val="superscript"/>
        <sz val="10"/>
        <color theme="1"/>
        <rFont val="Calibri"/>
        <family val="2"/>
        <scheme val="minor"/>
      </rPr>
      <t xml:space="preserve"> 1</t>
    </r>
    <r>
      <rPr>
        <sz val="10"/>
        <color theme="1"/>
        <rFont val="Calibri"/>
        <family val="2"/>
        <scheme val="minor"/>
      </rPr>
      <t xml:space="preserve"> A brand is defined as a unique combination of ‘brand name’ and ‘form and strength’ as at June 2025 PBS Schedule. 
   Note this differs from cover page figure which includes Prescriber Bag.</t>
    </r>
  </si>
  <si>
    <r>
      <rPr>
        <vertAlign val="superscript"/>
        <sz val="10"/>
        <color theme="1"/>
        <rFont val="Calibri"/>
        <family val="2"/>
        <scheme val="minor"/>
      </rPr>
      <t xml:space="preserve"> 2</t>
    </r>
    <r>
      <rPr>
        <sz val="10"/>
        <color theme="1"/>
        <rFont val="Calibri"/>
        <family val="2"/>
        <scheme val="minor"/>
      </rPr>
      <t xml:space="preserve"> Weighted average brand premium is calculated by:</t>
    </r>
  </si>
  <si>
    <t xml:space="preserve">    total premium value / total prescriptions with a premium = weighted average brand premium</t>
  </si>
  <si>
    <r>
      <rPr>
        <vertAlign val="superscript"/>
        <sz val="10"/>
        <color theme="1"/>
        <rFont val="Calibri"/>
        <family val="2"/>
        <scheme val="minor"/>
      </rPr>
      <t>3</t>
    </r>
    <r>
      <rPr>
        <sz val="10"/>
        <color theme="1"/>
        <rFont val="Calibri"/>
        <family val="2"/>
        <scheme val="minor"/>
      </rPr>
      <t xml:space="preserve"> Includes only items where at least one brand is listed with a premium.</t>
    </r>
  </si>
  <si>
    <r>
      <rPr>
        <vertAlign val="superscript"/>
        <sz val="10"/>
        <color theme="1"/>
        <rFont val="Calibri"/>
        <family val="2"/>
        <scheme val="minor"/>
      </rPr>
      <t>4</t>
    </r>
    <r>
      <rPr>
        <sz val="10"/>
        <color theme="1"/>
        <rFont val="Calibri"/>
        <family val="2"/>
        <scheme val="minor"/>
      </rPr>
      <t xml:space="preserve"> Total patients will not add to above rows as some patients will have received scripts with both a brand premium and without.</t>
    </r>
  </si>
  <si>
    <t>Table 14(b): Electronic PBS Prescriptions, 2024-25</t>
  </si>
  <si>
    <t>Prescription basis</t>
  </si>
  <si>
    <t>PBS prescriptions</t>
  </si>
  <si>
    <t>Prescription type notes:</t>
  </si>
  <si>
    <t xml:space="preserve">A prescriber will write an Electronic Prescription, and the prescription information is then sent to the National Prescription Delivery Service (NPDS). </t>
  </si>
  <si>
    <t xml:space="preserve">The evidence of the Electronic Prescription is sent to the consumer as a unique electronic token (QR code) via SMS or email. </t>
  </si>
  <si>
    <t>Electronic Transfer of Prescriptions (ETP) is the safe and secure transfer of paper prescription information, between a prescriber and a community pharmacy; using the NPDS and presents as a barcode (or sometimes a QR code) on the paper prescription and repeats.</t>
  </si>
  <si>
    <t>Paper prescriptions are written by hand, or generated in clinical software, that is not connected to the NPDS.</t>
  </si>
  <si>
    <t>Table 14(c): New PBS Drugs (by Active Ingredient), 2024-25</t>
  </si>
  <si>
    <t>Section 85 and Section 100, including under co-payment prescriptions</t>
  </si>
  <si>
    <t>Date listed</t>
  </si>
  <si>
    <t>Indication or Main use</t>
  </si>
  <si>
    <t>Contraceptive</t>
  </si>
  <si>
    <t>Hormone Replacement Therapy (HRT)</t>
  </si>
  <si>
    <t>Further information on PBS items can be found on the PBS website (https://www.pbs.gov.au) 
and the TGA product repository (https://www.tga.gov.au/resources/artg)</t>
  </si>
  <si>
    <t>Table 14(d): New PBS Drugs by ATC level 1, 2020-21 to 2023-24</t>
  </si>
  <si>
    <t>2020-21</t>
  </si>
  <si>
    <t>2021-22</t>
  </si>
  <si>
    <t>2022-23</t>
  </si>
  <si>
    <t>ATC 1 Name</t>
  </si>
  <si>
    <t>New Drugs</t>
  </si>
  <si>
    <t>Table 15(a): PBS/RPBS discounted prescriptions dispensed by Community Pharmacies, 2024-25</t>
  </si>
  <si>
    <t>Concessional</t>
  </si>
  <si>
    <t>General</t>
  </si>
  <si>
    <t>RPBS</t>
  </si>
  <si>
    <t>Prescription Type</t>
  </si>
  <si>
    <t>%</t>
  </si>
  <si>
    <t>Discounted</t>
  </si>
  <si>
    <t>Non-Discounted</t>
  </si>
  <si>
    <t>Table 15(b): PBS/RPBS prescriptions by Discount Range dispensed by Community Pharmacies, 2024-25</t>
  </si>
  <si>
    <t>Discount Range</t>
  </si>
  <si>
    <t>$0.50 - &lt; $1.00</t>
  </si>
  <si>
    <t>&lt; 50c</t>
  </si>
  <si>
    <t>Other</t>
  </si>
  <si>
    <t>Table 16(a): PBS/RPBS Prescriptions for Medicines Supplied under Continued Dispensing by ATC Level 1 and Dispensing Pharmacy State, 2024-25</t>
  </si>
  <si>
    <t xml:space="preserve">Section 85, including under co-payment prescriptions </t>
  </si>
  <si>
    <t>Vic</t>
  </si>
  <si>
    <t>Qld</t>
  </si>
  <si>
    <t>Tas</t>
  </si>
  <si>
    <t>National</t>
  </si>
  <si>
    <t>Table 16(b): PBS/RPBS Government Cost for Medicines Supplied under Continued Dispensing by ATC Level 1 and Dispensing Pharmacy State, 2024-25</t>
  </si>
  <si>
    <t>Notes:</t>
  </si>
  <si>
    <t>From 4 February 2025 to 31 March 2025, a temporary PBS Continued Dispensing Emergency Measure was put in place to support people affected by the flooding disaster in Far North Queensland</t>
  </si>
  <si>
    <t>and Tropical Cyclone Alfred to continue to access their PBS subsidised medicines. From 23 May 2025 to 30 June 2025, it was put in place again for the flooding disaster in New South Wales</t>
  </si>
  <si>
    <t>Includes medicines listed under National Health (Continued Dispensing - Emergency Measures) Determination 2023, dispensed under ongoing or emergency measures.</t>
  </si>
  <si>
    <t>Small cells with counts less than 6 are suppressed and removed from the total.</t>
  </si>
  <si>
    <r>
      <t>Table 17(a): Remuneration for Community Pharmacies and Friendly Societies</t>
    </r>
    <r>
      <rPr>
        <b/>
        <vertAlign val="superscript"/>
        <sz val="11"/>
        <color theme="1"/>
        <rFont val="Calibri"/>
        <family val="2"/>
        <scheme val="minor"/>
      </rPr>
      <t>1</t>
    </r>
    <r>
      <rPr>
        <b/>
        <sz val="11"/>
        <color theme="1"/>
        <rFont val="Calibri"/>
        <family val="2"/>
        <scheme val="minor"/>
      </rPr>
      <t xml:space="preserve"> for PBS subsidised prescriptions, 2023-24 and 2024-25</t>
    </r>
  </si>
  <si>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</si>
  <si>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Expenditure for PBS and RPBS Prescriptions</t>
  </si>
  <si>
    <t>Price to Pharmacists</t>
  </si>
  <si>
    <t>Ex-Manufacturer Price</t>
  </si>
  <si>
    <t>Wholesale Mark-up</t>
  </si>
  <si>
    <t>Sub total</t>
  </si>
  <si>
    <t>Administration, Handling and Storage Costs</t>
  </si>
  <si>
    <t>AHI fee</t>
  </si>
  <si>
    <t>Pharmacist's Specialised Skills in Dispensing the Medicines</t>
  </si>
  <si>
    <t>Dispensing Fee</t>
  </si>
  <si>
    <t>Dangerous Drug Fee</t>
  </si>
  <si>
    <t>Wastage</t>
  </si>
  <si>
    <t>Container Fee</t>
  </si>
  <si>
    <r>
      <t>Total</t>
    </r>
    <r>
      <rPr>
        <b/>
        <vertAlign val="superscript"/>
        <sz val="11"/>
        <color theme="1"/>
        <rFont val="Calibri"/>
        <family val="2"/>
        <scheme val="minor"/>
      </rPr>
      <t>2</t>
    </r>
  </si>
  <si>
    <t>Summary of Medicines, Wholesalers, and Pharmacy Costs</t>
  </si>
  <si>
    <t>Medicines cost</t>
  </si>
  <si>
    <t>Wholesale cost</t>
  </si>
  <si>
    <t>Pharmacy cost</t>
  </si>
  <si>
    <r>
      <rPr>
        <vertAlign val="superscript"/>
        <sz val="11"/>
        <color theme="1"/>
        <rFont val="Calibri"/>
        <family val="2"/>
        <scheme val="minor"/>
      </rPr>
      <t xml:space="preserve"> 1</t>
    </r>
    <r>
      <rPr>
        <sz val="11"/>
        <color theme="1"/>
        <rFont val="Calibri"/>
        <family val="2"/>
        <scheme val="minor"/>
      </rPr>
      <t xml:space="preserve"> Table 17 is for PBS and RPBS prescriptions claimed by community pharmacies and friendly societies for both S85 and 
   some S100 items. It includes Government and patient contributions.</t>
    </r>
  </si>
  <si>
    <t xml:space="preserve">   * Includes EFC items dispensed by community pharmacies and friendly societies from March 2021 
     (EFC excluded prior to this as the pricing components were not available in the PBS online claims data).</t>
  </si>
  <si>
    <t>* Includes private and public hospital HSD claims dispensed by community pharmacies and friendly societies.</t>
  </si>
  <si>
    <t>Given what data is and is not included, this table may not be directly comparable to earlier tables in this publication.</t>
  </si>
  <si>
    <r>
      <rPr>
        <vertAlign val="superscript"/>
        <sz val="11"/>
        <rFont val="Calibri"/>
        <family val="2"/>
        <scheme val="minor"/>
      </rPr>
      <t xml:space="preserve"> 2</t>
    </r>
    <r>
      <rPr>
        <sz val="11"/>
        <rFont val="Calibri"/>
        <family val="2"/>
        <scheme val="minor"/>
      </rPr>
      <t xml:space="preserve"> Health's 2024-25 Annual Report lists the administered expenses for pharmaceutical benefits as $19.3 billion.
    The difference between that figure and the total figure above is attributable to:</t>
    </r>
  </si>
  <si>
    <t>* the annual report captures all S85 and S100 accrued expenses (including all HSDs and EFC), while the above data captures all
   S85 and some S100 data for community pharmacy and friendly societies only (it excludes a number of smaller S100 programs, 
   for example the Opioid Dependence Treatment Program and Remote Area Aboriginal Health Services Program).</t>
  </si>
  <si>
    <t>* the annual report data is based on accrual figures, whilst the above data is cash basis;</t>
  </si>
  <si>
    <t>* the annual report does not include patient contributions;</t>
  </si>
  <si>
    <t>* the annual report data does not include the Electronic Prescription Fee;</t>
  </si>
  <si>
    <t>* the annual report is PBS only and does not include RPBS, whereas the above data includes RPBS, and</t>
  </si>
  <si>
    <t>* the annual report also excludes the items in the footnote 1 above.</t>
  </si>
  <si>
    <t>Table 17(b): Pharmacy remuneration for PBS prescriptions by Formulary, 2023-24 to 2024-25</t>
  </si>
  <si>
    <r>
      <rPr>
        <vertAlign val="superscript"/>
        <sz val="11"/>
        <color theme="1"/>
        <rFont val="Calibri"/>
        <family val="2"/>
        <scheme val="minor"/>
      </rPr>
      <t xml:space="preserve"> 1</t>
    </r>
    <r>
      <rPr>
        <sz val="11"/>
        <color theme="1"/>
        <rFont val="Calibri"/>
        <family val="2"/>
        <scheme val="minor"/>
      </rPr>
      <t xml:space="preserve"> Table 17(b) is for PBS and RPBS prescriptions claimed by all pharmacies for both S85 and S100 items. It includes Government and patient contributions.</t>
    </r>
  </si>
  <si>
    <t>Given what data is and is not included, this table may not be directly comparable to other tables in this publication.</t>
  </si>
  <si>
    <r>
      <rPr>
        <vertAlign val="superscript"/>
        <sz val="11"/>
        <rFont val="Calibri"/>
        <family val="2"/>
        <scheme val="minor"/>
      </rPr>
      <t xml:space="preserve"> 2</t>
    </r>
    <r>
      <rPr>
        <sz val="11"/>
        <rFont val="Calibri"/>
        <family val="2"/>
        <scheme val="minor"/>
      </rPr>
      <t xml:space="preserve"> Health's 2024-25 Annual Report lists the administered expenses for pharmaceutical benefits as $19.3 billion. 
    The difference between that figure and the total figure above is attributable to:</t>
    </r>
  </si>
  <si>
    <t>* the annual report captures all S85 and S100 accrued expenses (including all HSDs and EFC), while the above data captures all S85 and S100 data for all 
   pharmacy types (it excludes a number of smaller S100 programs, for example the Opiate Dependence Treatment Program and Remote Area Aboriginal 
   Health Services Program).</t>
  </si>
  <si>
    <t>* the annual report is PBS only and does not include RPBS, whereas the above data includes RPBS</t>
  </si>
  <si>
    <t>Table 18: CPA Professional Pharmacy Programs Expenditure, 2024-25</t>
  </si>
  <si>
    <t>Under the Eighth Community Pharmacy Agreement (CPA) and other pharmacy programs operating at the end of the Seventh CPA, there were a range of professional programs and services delivered by community pharmacy and pharmacists to support the primary health care needs of consumers. The following table details the funds spent on these programs in 2024-25 by relevant categories.</t>
  </si>
  <si>
    <t>Program Category</t>
  </si>
  <si>
    <t>Actual Expenditure</t>
  </si>
  <si>
    <t>Eighth CPA Community Pharmacy Programs</t>
  </si>
  <si>
    <t>Medication Management Review Programs</t>
  </si>
  <si>
    <t>Rural Support and Aboriginal and Torres Strait Islander Pharmacy Programs</t>
  </si>
  <si>
    <t>Pharmacy Programs administration fees</t>
  </si>
  <si>
    <t>Programs Total</t>
  </si>
  <si>
    <t>1. For the Programs administration arrangements for 2024-25 the total funding provided to the Pharmacy Programs Administrator (i.e. Australian Healthcare Associates) was $353,123,460. Of this, $8,747,691 (GST excl) was provided to the Pharmacy Programs Administrator for the purpose of Pharmacy Program administration fees. This means the Pharmacy Programs Administrator administration fees was 2.48% of the total funds.</t>
  </si>
  <si>
    <r>
      <rPr>
        <sz val="11"/>
        <rFont val="Calibri"/>
        <family val="2"/>
        <scheme val="minor"/>
      </rPr>
      <t>2. The program categories are made up of multiple elements, as per the following tables</t>
    </r>
    <r>
      <rPr>
        <strike/>
        <sz val="11"/>
        <color rgb="FFFF0000"/>
        <rFont val="Calibri"/>
        <family val="2"/>
        <scheme val="minor"/>
      </rPr>
      <t xml:space="preserve">
</t>
    </r>
  </si>
  <si>
    <t>Eighth CPA Community Pharmacy Programs consist of the following elements:</t>
  </si>
  <si>
    <t>Dose Administration Aids</t>
  </si>
  <si>
    <t>Indigenous Dose Administration Aids</t>
  </si>
  <si>
    <t>Staged Supply</t>
  </si>
  <si>
    <t>Diabetes MedsCheck and MedsCheck</t>
  </si>
  <si>
    <t>Rural Pharmacy Maintenance Allowance</t>
  </si>
  <si>
    <t>Program Total</t>
  </si>
  <si>
    <t>Medication Management services consist of the following elements:</t>
  </si>
  <si>
    <t>Residential Medication Management Review (RMMR)</t>
  </si>
  <si>
    <t>Home Medicines Review (HMR)</t>
  </si>
  <si>
    <t>Quality Use of Medicines (QUM)</t>
  </si>
  <si>
    <t>Rural Support and Aboriginal and Torres Strait Islander Pharmacy Programs consists of the following elements:</t>
  </si>
  <si>
    <t>Rural Pharmacist Pre-Reg Inc Allowance Pharmacy - Intern Training Allowance</t>
  </si>
  <si>
    <t>Emergency Locum Service</t>
  </si>
  <si>
    <t>Undergraduate Scholarship Internship Pharmacy - Student Placement</t>
  </si>
  <si>
    <t>Undergraduate Pharmacy-Scholarship Scheme</t>
  </si>
  <si>
    <t>CPE - Continuing Professional Education Allowance</t>
  </si>
  <si>
    <t>Pharmacy - Rural Administration Support</t>
  </si>
  <si>
    <t>Rural Pharmacy - Mentor Scheme</t>
  </si>
  <si>
    <t>Post Intern Incentive Allowance</t>
  </si>
  <si>
    <t>Undergraduate Scholarship Internship - Intern Incentive Allowance</t>
  </si>
  <si>
    <t>Rural Pharmacy Liaison Officer Program</t>
  </si>
  <si>
    <t>Aboriginal and Torres Strait Islander Workforce (scholarships)</t>
  </si>
  <si>
    <t>Aboriginal and Torres Strait Islander Workforce (traineeships)</t>
  </si>
  <si>
    <t>Indigenous Health Services Pharmacy Support Program (IHSPS)</t>
  </si>
  <si>
    <t>Table 19: Actual Costs of Major Components of CPA*, 2024-25</t>
  </si>
  <si>
    <t>Component</t>
  </si>
  <si>
    <t>Expenditure</t>
  </si>
  <si>
    <t>Pharmacy remuneration</t>
  </si>
  <si>
    <t>Wholesale remuneration</t>
  </si>
  <si>
    <t>Professional programs</t>
  </si>
  <si>
    <t>Community Services Obligation (CSO)</t>
  </si>
  <si>
    <t>* The 8th CPA began on 1 July 2024 and will go to 30 June 2029</t>
  </si>
  <si>
    <t>1. Details on how the above figures were identified are provided in the accompanying data tables. The above summary figures should be read in conjunction with the notes provided against each data table.</t>
  </si>
  <si>
    <t>2. Professional programs and CSO figures are accrual based, as the data used to identify the amounts are based on SAP records, which is an accrual based system.</t>
  </si>
  <si>
    <t>3. The pharmacy remuneration figure is on a cash basis, as the data used to identify this amount was based on the Line by Line (LBL) data set Department of Health, Disability and Ageing receives from Services Australia. It was not possible to use the SAP data (accrual basis) for this component, as SAP data does not provide the breakdown between medicine cost and pharmacy remuneration cost elements, whereas the LBL does.</t>
  </si>
  <si>
    <t>Table 20: Community Services Obligation (CSO) Expenditure, 2024-25</t>
  </si>
  <si>
    <t>CSO funding pool</t>
  </si>
  <si>
    <t>CSO admin</t>
  </si>
  <si>
    <t>The CSO for pharmaceutical wholesalers helps to ensure there are arrangements in place for all Australians to have access to PBS medicines, via their community pharmacy, in a timely manner.</t>
  </si>
  <si>
    <t>Administration of the CSO funding pool is conducted by the Australian Healthcare Associates under contract to the Department of Health, Disability and Ageing.</t>
  </si>
  <si>
    <t>Table 21(a): Historical Pharmaceutical Benefits Scheme Prescriptions (1948-49 to 2024-25)</t>
  </si>
  <si>
    <t>PRESCRIPTIONS</t>
  </si>
  <si>
    <t>GENERAL</t>
  </si>
  <si>
    <t>PENSIONER</t>
  </si>
  <si>
    <t>CONC</t>
  </si>
  <si>
    <t>S/NET</t>
  </si>
  <si>
    <t>PRESC BAG</t>
  </si>
  <si>
    <t>TOTAL -</t>
  </si>
  <si>
    <t>ALL PRESCRIPTIONS</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</si>
  <si>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</si>
  <si>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</si>
  <si>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</si>
  <si>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</si>
  <si>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</si>
  <si>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</si>
  <si>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</si>
  <si>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</si>
  <si>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</si>
  <si>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</si>
  <si>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</si>
  <si>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</si>
  <si>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</si>
  <si>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</si>
  <si>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</si>
  <si>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</si>
  <si>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</si>
  <si>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</si>
  <si>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</si>
  <si>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</si>
  <si>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</si>
  <si>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</si>
  <si>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</si>
  <si>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</si>
  <si>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</si>
  <si>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</si>
  <si>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</si>
  <si>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</si>
  <si>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</si>
  <si>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</si>
  <si>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</si>
  <si>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</si>
  <si>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</si>
  <si>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</si>
  <si>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</si>
  <si>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</si>
  <si>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</si>
  <si>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</si>
  <si>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</si>
  <si>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</si>
  <si>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</si>
  <si>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</si>
  <si>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</si>
  <si>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Notes</t>
  </si>
  <si>
    <t>-Prescriber Bag prior to 1990-91 included in General, from</t>
  </si>
  <si>
    <t>Safety Net</t>
  </si>
  <si>
    <t>1990-91 included in miscellaneous expenditure</t>
  </si>
  <si>
    <t>Prior to 1990-91 S/net for Gen &amp; Concess is</t>
  </si>
  <si>
    <t>-For 1990-91 Concessional includes 'old' (prior to 1/11/90)</t>
  </si>
  <si>
    <t xml:space="preserve">included in pensioner. In 1990-91 free s/net </t>
  </si>
  <si>
    <t xml:space="preserve"> prescriptions and 'new' (post 1/11/90) concessional category</t>
  </si>
  <si>
    <t>is in both pensioner and s/net categories</t>
  </si>
  <si>
    <t>Table 21(a): Historical Pharmaceutical Benefits Scheme Prescriptions (1948-49 to 2024-25) Continued</t>
  </si>
  <si>
    <t>CONCESSIONAL</t>
  </si>
  <si>
    <t xml:space="preserve">TOTAL </t>
  </si>
  <si>
    <t>TOTAL-</t>
  </si>
  <si>
    <t>NSN</t>
  </si>
  <si>
    <t>S/Net 1</t>
  </si>
  <si>
    <t>S/NET 2</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</si>
  <si>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</si>
  <si>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</si>
  <si>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</si>
  <si>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</si>
  <si>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</si>
  <si>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</si>
  <si>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</si>
  <si>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</si>
  <si>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</si>
  <si>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</si>
  <si>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</si>
  <si>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</si>
  <si>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</si>
  <si>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</si>
  <si>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</si>
  <si>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</si>
  <si>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</si>
  <si>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</si>
  <si>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</si>
  <si>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</si>
  <si>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</si>
  <si>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</si>
  <si>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</si>
  <si>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</si>
  <si>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</si>
  <si>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New Series</t>
  </si>
  <si>
    <t>TOTAL PBS</t>
  </si>
  <si>
    <t>MISC and S100</t>
  </si>
  <si>
    <t>TOTAL -
ALL PRESCRIPTIONS</t>
  </si>
  <si>
    <t>S/Net</t>
  </si>
  <si>
    <t>2016-17</t>
  </si>
  <si>
    <t>2017-18</t>
  </si>
  <si>
    <t>2018-19</t>
  </si>
  <si>
    <t>2019-20</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</si>
  <si>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</si>
  <si>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</si>
  <si>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</si>
  <si>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</si>
  <si>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</si>
  <si>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MISC and SECT 100: Section 100 programs.</t>
  </si>
  <si>
    <t>PRESC BAG: Prescriber bag (previously doctors' bag)</t>
  </si>
  <si>
    <t>Note: From 2016-17, the data is reported by the date that a prescription was supplied. Prior to this, prescriptions were reported by the date that they were processed by Services Australia.</t>
  </si>
  <si>
    <t>Table 21(b): Historical Pharmaceutical Benefits Scheme Expenditure (1948-49 to 2024-25)</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</si>
  <si>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</si>
  <si>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</si>
  <si>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</si>
  <si>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</si>
  <si>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</si>
  <si>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</si>
  <si>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</si>
  <si>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</si>
  <si>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</si>
  <si>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</si>
  <si>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</si>
  <si>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</si>
  <si>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</si>
  <si>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</si>
  <si>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</si>
  <si>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</si>
  <si>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-Free Pensioner category removed from 1 Nov 1990, $2.50 copayment</t>
  </si>
  <si>
    <t>-For Gen &amp; Conc prior to 1990-91 is included in Pensioner</t>
  </si>
  <si>
    <t xml:space="preserve">  and free safety net introduced for all Concessionals</t>
  </si>
  <si>
    <t xml:space="preserve">-For 1990-91 S/net includes both pre &amp; post 1/11/90 free Snet </t>
  </si>
  <si>
    <t>-Prescriber Bag prior to 1990-91 included in General</t>
  </si>
  <si>
    <t>-Gen S/net 1 included in Concess in 1990-91</t>
  </si>
  <si>
    <t xml:space="preserve">  from 1990-91 ($12,255,895) included in Misc</t>
  </si>
  <si>
    <t>-Gen S/net 2 (free)  1 Jan 1991 to 31 Dec 1993</t>
  </si>
  <si>
    <t>Table 21(b): Historical Pharmaceutical Benefits Scheme Expenditure (1948-49 to 2024-25) Continued</t>
  </si>
  <si>
    <t>GENERAL-NSN</t>
  </si>
  <si>
    <t>GEN S/Net 1</t>
  </si>
  <si>
    <t>GEN S/Net 2</t>
  </si>
  <si>
    <t>TOTAL GEN</t>
  </si>
  <si>
    <t>CONC - NSN</t>
  </si>
  <si>
    <t>CONC S/Net</t>
  </si>
  <si>
    <t>TOTAL CONC</t>
  </si>
  <si>
    <t>MISC and</t>
  </si>
  <si>
    <t>FOR PBS</t>
  </si>
  <si>
    <t>SECT 100</t>
  </si>
  <si>
    <t>GOVT EXP</t>
  </si>
  <si>
    <t>PATIENT CONTRIBUTION       -$-</t>
  </si>
  <si>
    <t>FOR PRESCRIPTIONS</t>
  </si>
  <si>
    <t>PRESCRIBER BAG   -  $  -     (included in miscellaneous from 1990-91)</t>
  </si>
  <si>
    <t>note-  from 1991-92 all figures are sourced from the Services Australia processing where available</t>
  </si>
  <si>
    <t xml:space="preserve">       -miscellaneous and section 100 expenditure sourced from Department of Health, Disability and Ageing and Services Australia payments</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</si>
  <si>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</si>
  <si>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</si>
  <si>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</si>
  <si>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</si>
  <si>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</si>
  <si>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</si>
  <si>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t>
  </si>
  <si>
    <t>Prescriber Bag   -  $  -     (included in miscellaneous from 1990-91)</t>
  </si>
  <si>
    <t>Table 21(b): Pharmaceutical Benefits Scheme History - Government Expenditure &amp; Patient Contribution, 1948-49 to 2024-25 Continued</t>
  </si>
  <si>
    <t>TOTAL  PBS</t>
  </si>
  <si>
    <t>TOTAL GOVT EXP</t>
  </si>
  <si>
    <t>TOTAL COST *</t>
  </si>
  <si>
    <t>TOTAL EXP **</t>
  </si>
  <si>
    <t>Total cost for Section 85 (Patient payment + Government benefit)</t>
  </si>
  <si>
    <t>Total PBS Expenditure, Section 85, Section 100 and Prescriber Bag (Patient payment + Government benefit)</t>
  </si>
  <si>
    <t>From 2016-17, the data is reported by the date that a prescription was supplied. Prior to this, Government expenditure and patient contributions were reported by the date that the prescriptions were processed by Services Australia.</t>
  </si>
  <si>
    <t>From 1991-92 all figures are sourced from Services Australia processing where available</t>
  </si>
  <si>
    <t>Miscellaneous and section 100 expenditure sourced from Department of Health, Disability and Ageing and Services Australia payments</t>
  </si>
  <si>
    <t>MISC and SECT 100: Section 100 programs, other ungrouped expenditure</t>
  </si>
  <si>
    <t>General patient out of pocket cost (patient net contribution) increases as the area becomes more advantaged. Patient postcode mapped to Postal Area for SEIFA decile.</t>
  </si>
  <si>
    <t>All patients</t>
  </si>
  <si>
    <t>Based on the SEIFA Index of Relative Socio-economic Advantage and Disadvantage (IRSAD).</t>
  </si>
  <si>
    <t>AMOXICILLIN</t>
  </si>
  <si>
    <t>CEFALEXIN</t>
  </si>
  <si>
    <t>AMOXICILLIN + CLAVULANIC ACID</t>
  </si>
  <si>
    <t>ROSUVASTATIN</t>
  </si>
  <si>
    <t>PANTOPRAZOLE</t>
  </si>
  <si>
    <t>ATORVASTATIN</t>
  </si>
  <si>
    <t>DOXYCYCLINE</t>
  </si>
  <si>
    <t>PARACETAMOL + CODEINE</t>
  </si>
  <si>
    <t>PREDNISOLONE</t>
  </si>
  <si>
    <t>METFORMIN</t>
  </si>
  <si>
    <t>OXYCODONE</t>
  </si>
  <si>
    <t>ESOMEPRAZOLE</t>
  </si>
  <si>
    <t>LEVOTHYROXINE</t>
  </si>
  <si>
    <t>MELOXICAM</t>
  </si>
  <si>
    <t>CELECOXIB</t>
  </si>
  <si>
    <t>PERINDOPRIL</t>
  </si>
  <si>
    <t>ESCITALOPRAM</t>
  </si>
  <si>
    <t>SERTRALINE</t>
  </si>
  <si>
    <t>METHYLPREDNISOLONE</t>
  </si>
  <si>
    <t>DIAZEPAM</t>
  </si>
  <si>
    <t>BUDESONIDE + FORMOTEROL</t>
  </si>
  <si>
    <t>AMLODIPINE</t>
  </si>
  <si>
    <t>BETAMETHASONE DIPROPIONATE</t>
  </si>
  <si>
    <t>DENOSUMAB</t>
  </si>
  <si>
    <t>APO-Cephalexin®</t>
  </si>
  <si>
    <t>APO-Amoxycillin®</t>
  </si>
  <si>
    <t>Zempreon CFC-Free with dose counter®</t>
  </si>
  <si>
    <t>Amoxycillin Sandoz®</t>
  </si>
  <si>
    <t>Cefalexin Sandoz®</t>
  </si>
  <si>
    <t>Panafcortelone®</t>
  </si>
  <si>
    <t>Rosuvastatin Sandoz®</t>
  </si>
  <si>
    <t>APX-Rosuvastatin®</t>
  </si>
  <si>
    <t>APX-Paracetamol/Codeine®</t>
  </si>
  <si>
    <t>Prolia®</t>
  </si>
  <si>
    <t>Eleuphrat®</t>
  </si>
  <si>
    <t>Pantoprazole Sandoz®</t>
  </si>
  <si>
    <t>Curam Duo Forte 875/125®</t>
  </si>
  <si>
    <t>APO-Atorvastatin®</t>
  </si>
  <si>
    <t>APO-AMOXY/CLAV 875/125®</t>
  </si>
  <si>
    <t>Escitalopram Sandoz®</t>
  </si>
  <si>
    <t>Atorvastatin SZ®</t>
  </si>
  <si>
    <t>Comfarol Forte®</t>
  </si>
  <si>
    <t>Eliquis®</t>
  </si>
  <si>
    <t>APIXABAN</t>
  </si>
  <si>
    <t>Novasone®</t>
  </si>
  <si>
    <t>MOMETASONE</t>
  </si>
  <si>
    <t>Ferinject®</t>
  </si>
  <si>
    <t>FERRIC CARBOXYMALTOSE</t>
  </si>
  <si>
    <t>Staphylex 500®</t>
  </si>
  <si>
    <t>APX-Doxycycline®</t>
  </si>
  <si>
    <t>ROSUVASTATIN-WGR®</t>
  </si>
  <si>
    <t>APX-PANTOPRAZOLE®</t>
  </si>
  <si>
    <t>Concessional incl General Safety Net</t>
  </si>
  <si>
    <t>PEMBROLIZUMAB</t>
  </si>
  <si>
    <t>ELEXACAFTOR + TEZACAFTOR + IVACAFTOR (&amp;) IVACAFTOR</t>
  </si>
  <si>
    <t>USTEKINUMAB</t>
  </si>
  <si>
    <t>DUPILUMAB</t>
  </si>
  <si>
    <t>AFLIBERCEPT</t>
  </si>
  <si>
    <t>NIVOLUMAB</t>
  </si>
  <si>
    <t>SEMAGLUTIDE</t>
  </si>
  <si>
    <t>UPADACITINIB</t>
  </si>
  <si>
    <t>OCRELIZUMAB</t>
  </si>
  <si>
    <t>MOLNUPIRAVIR</t>
  </si>
  <si>
    <t>ADALIMUMAB</t>
  </si>
  <si>
    <t>DARATUMUMAB</t>
  </si>
  <si>
    <t>NIRMATRELVIR (&amp;) RITONAVIR</t>
  </si>
  <si>
    <t>OSIMERTINIB</t>
  </si>
  <si>
    <t>VEDOLIZUMAB</t>
  </si>
  <si>
    <t>LISDEXAMFETAMINE</t>
  </si>
  <si>
    <t>ENZALUTAMIDE</t>
  </si>
  <si>
    <t>DURVALUMAB</t>
  </si>
  <si>
    <t>GUSELKUMAB</t>
  </si>
  <si>
    <t>IPILIMUMAB</t>
  </si>
  <si>
    <t>SACUBITRIL + VALSARTAN</t>
  </si>
  <si>
    <t>DAROLUTAMIDE</t>
  </si>
  <si>
    <t>SOFOSBUVIR + VELPATASVIR</t>
  </si>
  <si>
    <t>TAFAMIDIS</t>
  </si>
  <si>
    <t>ATEZOLIZUMAB</t>
  </si>
  <si>
    <t>GLECAPREVIR + PIBRENTASVIR</t>
  </si>
  <si>
    <t>BUPRENORPHINE</t>
  </si>
  <si>
    <t>ZANUBRUTINIB</t>
  </si>
  <si>
    <t>CEMIPLIMAB</t>
  </si>
  <si>
    <t>FARICIMAB</t>
  </si>
  <si>
    <t>BICTEGRAVIR + EMTRICITABINE + TENOFOVIR ALAFENAMIDE</t>
  </si>
  <si>
    <t>RISANKIZUMAB</t>
  </si>
  <si>
    <t>SECUKINUMAB</t>
  </si>
  <si>
    <t>RIVAROXABAN</t>
  </si>
  <si>
    <t>ABEMACICLIB</t>
  </si>
  <si>
    <t>EMPAGLIFLOZIN</t>
  </si>
  <si>
    <t>RUXOLITINIB</t>
  </si>
  <si>
    <t>RIBOCICLIB</t>
  </si>
  <si>
    <t>RAVULIZUMAB</t>
  </si>
  <si>
    <t>TRASTUZUMAB DERUXTECAN</t>
  </si>
  <si>
    <t>OFATUMUMAB</t>
  </si>
  <si>
    <t>GOLIMUMAB</t>
  </si>
  <si>
    <t>ETANERCEPT</t>
  </si>
  <si>
    <t>DAPAGLIFLOZIN</t>
  </si>
  <si>
    <t>PREGABALIN</t>
  </si>
  <si>
    <t>MIRTAZAPINE</t>
  </si>
  <si>
    <t>CANDESARTAN</t>
  </si>
  <si>
    <t>TELMISARTAN</t>
  </si>
  <si>
    <t>IRBESARTAN</t>
  </si>
  <si>
    <t>PARACETAMOL</t>
  </si>
  <si>
    <t>VENLAFAXINE</t>
  </si>
  <si>
    <t>DUTASTERIDE + TAMSULOSIN</t>
  </si>
  <si>
    <t>BISOPROLOL</t>
  </si>
  <si>
    <t>AMITRIPTYLINE</t>
  </si>
  <si>
    <t>METOPROLOL TARTRATE</t>
  </si>
  <si>
    <t>RAMIPRIL</t>
  </si>
  <si>
    <t>METHYLPHENIDATE</t>
  </si>
  <si>
    <t>EZETIMIBE</t>
  </si>
  <si>
    <t>CLOPIDOGREL</t>
  </si>
  <si>
    <t>ATENOLOL</t>
  </si>
  <si>
    <t>RABEPRAZOLE</t>
  </si>
  <si>
    <t>FLUTICASONE PROPIONATE + SALMETEROL</t>
  </si>
  <si>
    <t>PERINDOPRIL + AMLODIPINE</t>
  </si>
  <si>
    <t>LERCANIDIPINE</t>
  </si>
  <si>
    <t>FUROSEMIDE</t>
  </si>
  <si>
    <t>DULOXETINE</t>
  </si>
  <si>
    <t>OXYCODONE + NALOXONE</t>
  </si>
  <si>
    <t>TAPENTADOL</t>
  </si>
  <si>
    <t>DARATUMUMAB^^</t>
  </si>
  <si>
    <t>RUXOLITINIB^^</t>
  </si>
  <si>
    <t>NIVOLUMAB + RELATLIMAB</t>
  </si>
  <si>
    <t>ACALABRUTINIB</t>
  </si>
  <si>
    <t>PERTUZUMAB</t>
  </si>
  <si>
    <t>IBRUTINIB</t>
  </si>
  <si>
    <t>PALBOCICLIB</t>
  </si>
  <si>
    <t>VENETOCLAX</t>
  </si>
  <si>
    <t>AVELUMAB</t>
  </si>
  <si>
    <t>LENALIDOMIDE</t>
  </si>
  <si>
    <t>OLAPARIB</t>
  </si>
  <si>
    <t>BENRALIZUMAB</t>
  </si>
  <si>
    <t>Trikafta®</t>
  </si>
  <si>
    <t>ELEXACAFTOR + TEZACAFTOR +
IVACAFTOR (&amp;) IVACAFTOR</t>
  </si>
  <si>
    <t>Stelara®</t>
  </si>
  <si>
    <t>Dupixent®</t>
  </si>
  <si>
    <t>Eylea®</t>
  </si>
  <si>
    <t>Ozempic®</t>
  </si>
  <si>
    <t>Rinvoq®</t>
  </si>
  <si>
    <t>Ocrevus®</t>
  </si>
  <si>
    <t>Lagevrio®</t>
  </si>
  <si>
    <t>Darzalex SC®</t>
  </si>
  <si>
    <t>Paxlovid®</t>
  </si>
  <si>
    <t>Tagrisso®</t>
  </si>
  <si>
    <t>Entyvio®</t>
  </si>
  <si>
    <t>Vyvanse®</t>
  </si>
  <si>
    <t>Xtandi®</t>
  </si>
  <si>
    <t>Tremfya®</t>
  </si>
  <si>
    <t>Humira®</t>
  </si>
  <si>
    <t>Entresto®</t>
  </si>
  <si>
    <t>Nubeqa®</t>
  </si>
  <si>
    <t>Epclusa®</t>
  </si>
  <si>
    <t>Vyndamax®</t>
  </si>
  <si>
    <t>Maviret®</t>
  </si>
  <si>
    <t>Brukinsa®</t>
  </si>
  <si>
    <t>Vabysmo®</t>
  </si>
  <si>
    <t>Biktarvy®</t>
  </si>
  <si>
    <t>BICTEGRAVIR + EMTRICITABINE +
TENOFOVIR ALAFENAMIDE</t>
  </si>
  <si>
    <t>Skyrizi®</t>
  </si>
  <si>
    <t>Cosentyx®</t>
  </si>
  <si>
    <t>Verzenio®</t>
  </si>
  <si>
    <t>Jardiance®</t>
  </si>
  <si>
    <t>Jakavi®</t>
  </si>
  <si>
    <t>Kisqali®</t>
  </si>
  <si>
    <t>Ultomiris®</t>
  </si>
  <si>
    <t>Kesimpta®</t>
  </si>
  <si>
    <t>Simponi®</t>
  </si>
  <si>
    <t>Forxiga®</t>
  </si>
  <si>
    <t>Fasenra Pen®</t>
  </si>
  <si>
    <t>Nucala®</t>
  </si>
  <si>
    <t>MEPOLIZUMAB</t>
  </si>
  <si>
    <t>Xarelto®</t>
  </si>
  <si>
    <t>Ofev®</t>
  </si>
  <si>
    <t>NINTEDANIB</t>
  </si>
  <si>
    <t>Crysvita®</t>
  </si>
  <si>
    <t>BUROSUMAB</t>
  </si>
  <si>
    <t>Ajovy®</t>
  </si>
  <si>
    <t>FREMANEZUMAB</t>
  </si>
  <si>
    <t>Lonquex®</t>
  </si>
  <si>
    <t>LIPEGFILGRASTIM</t>
  </si>
  <si>
    <t>Lucentis®</t>
  </si>
  <si>
    <t>RANIBIZUMAB</t>
  </si>
  <si>
    <t>Mavenclad®</t>
  </si>
  <si>
    <t>CLADRIBINE</t>
  </si>
  <si>
    <t>Imbruvica®</t>
  </si>
  <si>
    <t>CALQUENCE®</t>
  </si>
  <si>
    <t>Botox®</t>
  </si>
  <si>
    <t>BOTULINUM TOXIN TYPE A</t>
  </si>
  <si>
    <t>Ryzodeg Penfill®</t>
  </si>
  <si>
    <t>INSULIN DEGLUDEC + INSULIN ASPART</t>
  </si>
  <si>
    <t>Zempreon CFC-Free with dose
counter®</t>
  </si>
  <si>
    <t>APO-Esomeprazole®</t>
  </si>
  <si>
    <t>Doubluts®</t>
  </si>
  <si>
    <t>Lipitor®</t>
  </si>
  <si>
    <t>Palexia SR®</t>
  </si>
  <si>
    <t>Crestor®</t>
  </si>
  <si>
    <t>Somac®</t>
  </si>
  <si>
    <t>Esopreze®</t>
  </si>
  <si>
    <t>Sozol®</t>
  </si>
  <si>
    <t>APO-Frusemide®</t>
  </si>
  <si>
    <t>Cavstat®</t>
  </si>
  <si>
    <t>APO-Pregabalin®</t>
  </si>
  <si>
    <t>APO-Sertraline®</t>
  </si>
  <si>
    <t>APX-Mirtazapine®</t>
  </si>
  <si>
    <t>Atorvachol®</t>
  </si>
  <si>
    <t>Xalatan®</t>
  </si>
  <si>
    <t>LATANOPROST</t>
  </si>
  <si>
    <t>Trajenta®</t>
  </si>
  <si>
    <t>LINAGLIPTIN</t>
  </si>
  <si>
    <t>Hylo-Forte®</t>
  </si>
  <si>
    <t>HYALURONATE SODIUM</t>
  </si>
  <si>
    <t>APO-Irbesartan®</t>
  </si>
  <si>
    <t>Osteomol 665 Paracetamol®</t>
  </si>
  <si>
    <t>APO-Candesartan®</t>
  </si>
  <si>
    <t>APO-Perindopril®</t>
  </si>
  <si>
    <t>Ritalin LA®</t>
  </si>
  <si>
    <t>Nexium®</t>
  </si>
  <si>
    <t>APO-Telmisartan®</t>
  </si>
  <si>
    <t>ARDIX GLICLAZIDE 60mg MR®</t>
  </si>
  <si>
    <t>GLICLAZIDE</t>
  </si>
  <si>
    <t>Amlodipine Sandoz®</t>
  </si>
  <si>
    <t>Salpraz®</t>
  </si>
  <si>
    <t>APO-Pantoprazole®</t>
  </si>
  <si>
    <t>APX-Amitriptyline®</t>
  </si>
  <si>
    <t>Brenzys®</t>
  </si>
  <si>
    <t>Remsima SC®</t>
  </si>
  <si>
    <t>INFLIXIMAB</t>
  </si>
  <si>
    <t>Inflectra®</t>
  </si>
  <si>
    <t>Hyrimoz®</t>
  </si>
  <si>
    <t>Amgevita®</t>
  </si>
  <si>
    <t>Hadlima®</t>
  </si>
  <si>
    <t>Renflexis®</t>
  </si>
  <si>
    <t>Ovaleap®</t>
  </si>
  <si>
    <t>FOLLITROPIN
ALFA</t>
  </si>
  <si>
    <t>Novicrit®</t>
  </si>
  <si>
    <t>EPOETIN LAMBDA</t>
  </si>
  <si>
    <t>Yuflyma®</t>
  </si>
  <si>
    <t>Riximyo®</t>
  </si>
  <si>
    <t>RITUXIMAB</t>
  </si>
  <si>
    <t>Nivestim®</t>
  </si>
  <si>
    <t>FILGRASTIM</t>
  </si>
  <si>
    <t>Zarzio®</t>
  </si>
  <si>
    <t>Clexane Forte
Safety-Lock®</t>
  </si>
  <si>
    <t>ENOXAPARIN
SODIUM</t>
  </si>
  <si>
    <t>Adalicip®</t>
  </si>
  <si>
    <t>Truxima®</t>
  </si>
  <si>
    <t>Ziextenzo®</t>
  </si>
  <si>
    <t>PEGFILGRASTIM</t>
  </si>
  <si>
    <t>Terrosa®</t>
  </si>
  <si>
    <t>TERIPARATIDE</t>
  </si>
  <si>
    <t>Bemfola®</t>
  </si>
  <si>
    <t>Pelgraz®</t>
  </si>
  <si>
    <t>Exarane®</t>
  </si>
  <si>
    <t>Teriparatide Lupin®</t>
  </si>
  <si>
    <t>Abrilada®</t>
  </si>
  <si>
    <t>Exarane
Safety-Lock®</t>
  </si>
  <si>
    <t>Exarane Forte®</t>
  </si>
  <si>
    <t>Idacio®</t>
  </si>
  <si>
    <t>Exarane Forte
Safety-Lock®</t>
  </si>
  <si>
    <t>Ruxience®</t>
  </si>
  <si>
    <t>FLUOXETINE</t>
  </si>
  <si>
    <t>DESVENLAFAXINE</t>
  </si>
  <si>
    <t>PREDNISOLONE
SODIUM PHOSPHATE</t>
  </si>
  <si>
    <t>GUANFACINE</t>
  </si>
  <si>
    <t>AMOXICILLIN +
CLAVULANIC ACID</t>
  </si>
  <si>
    <t>FLUTICASONE
PROPIONATE</t>
  </si>
  <si>
    <t>LEVONORGESTREL +
ETHINYLESTRADIOL</t>
  </si>
  <si>
    <t>ESTRADIOL</t>
  </si>
  <si>
    <t>PERINDOPRIL +
AMLODIPINE</t>
  </si>
  <si>
    <t>DUTASTERIDE +
TAMSULOSIN</t>
  </si>
  <si>
    <t>LEVODOPA + CARBIDOPA</t>
  </si>
  <si>
    <t>MACROGOL-3350 + SODIUM CHLORIDE + BICARBONATE + POTASSIUM
CHLORIDE</t>
  </si>
  <si>
    <t>N06</t>
  </si>
  <si>
    <t>PSYCHOANALEPTICS</t>
  </si>
  <si>
    <t>C09</t>
  </si>
  <si>
    <t>AGENTS ACTING ON THE RENIN-ANGIOTENSIN SYSTEM</t>
  </si>
  <si>
    <t>C10</t>
  </si>
  <si>
    <t>LIPID MODIFYING AGENTS</t>
  </si>
  <si>
    <t>A02</t>
  </si>
  <si>
    <t>DRUGS FOR ACID RELATED DISORDERS</t>
  </si>
  <si>
    <t>J01</t>
  </si>
  <si>
    <t>ANTIBACTERIALS FOR SYSTEMIC USE</t>
  </si>
  <si>
    <t>A10</t>
  </si>
  <si>
    <t>DRUGS USED IN DIABETES</t>
  </si>
  <si>
    <t>N02</t>
  </si>
  <si>
    <t>ANALGESICS</t>
  </si>
  <si>
    <t>R03</t>
  </si>
  <si>
    <t>DRUGS FOR OBSTRUCTIVE AIRWAY DISEASES</t>
  </si>
  <si>
    <t>B01</t>
  </si>
  <si>
    <t>ANTITHROMBOTIC AGENTS</t>
  </si>
  <si>
    <t>C07</t>
  </si>
  <si>
    <t>BETA BLOCKING AGENTS</t>
  </si>
  <si>
    <t>S01</t>
  </si>
  <si>
    <t>OPHTHALMOLOGICALS</t>
  </si>
  <si>
    <t>N05</t>
  </si>
  <si>
    <t>PSYCHOLEPTICS</t>
  </si>
  <si>
    <t>C08</t>
  </si>
  <si>
    <t>CALCIUM CHANNEL BLOCKERS</t>
  </si>
  <si>
    <t>M01</t>
  </si>
  <si>
    <t>ANTIINFLAMMATORY AND ANTIRHEUMATIC PRODUCTS</t>
  </si>
  <si>
    <t>G03</t>
  </si>
  <si>
    <t>SEX HORMONES AND MODULATORS OF THE GENITAL SYSTEM</t>
  </si>
  <si>
    <t>H02</t>
  </si>
  <si>
    <t>CORTICOSTEROIDS FOR SYSTEMIC USE</t>
  </si>
  <si>
    <t>D07</t>
  </si>
  <si>
    <t>CORTICOSTEROIDS, DERMATOLOGICAL PREPARATIONS</t>
  </si>
  <si>
    <t>C01</t>
  </si>
  <si>
    <t>CARDIAC THERAPY</t>
  </si>
  <si>
    <t>N03</t>
  </si>
  <si>
    <t>ANTIEPILEPTICS</t>
  </si>
  <si>
    <t>C03</t>
  </si>
  <si>
    <t>DIURETICS</t>
  </si>
  <si>
    <t>G04</t>
  </si>
  <si>
    <t>UROLOGICALS</t>
  </si>
  <si>
    <t>L04</t>
  </si>
  <si>
    <t>IMMUNOSUPPRESSANTS</t>
  </si>
  <si>
    <t>C02</t>
  </si>
  <si>
    <t>ANTIHYPERTENSIVES</t>
  </si>
  <si>
    <t>M05</t>
  </si>
  <si>
    <t>DRUGS FOR TREATMENT OF BONE DISEASES</t>
  </si>
  <si>
    <t>L01</t>
  </si>
  <si>
    <t>ANTINEOPLASTIC AGENTS</t>
  </si>
  <si>
    <t>H03</t>
  </si>
  <si>
    <t>THYROID THERAPY</t>
  </si>
  <si>
    <t>M04</t>
  </si>
  <si>
    <t>ANTIGOUT PREPARATIONS</t>
  </si>
  <si>
    <t>J05</t>
  </si>
  <si>
    <t>ANTIVIRALS FOR SYSTEMIC USE</t>
  </si>
  <si>
    <t>N04</t>
  </si>
  <si>
    <t>ANTI-PARKINSON DRUGS</t>
  </si>
  <si>
    <t>A06</t>
  </si>
  <si>
    <t>DRUGS FOR CONSTIPATION</t>
  </si>
  <si>
    <t>A04</t>
  </si>
  <si>
    <t>ANTIEMETICS AND ANTINAUSEANTS</t>
  </si>
  <si>
    <t>B03</t>
  </si>
  <si>
    <t>ANTIANEMIC PREPARATIONS</t>
  </si>
  <si>
    <t>N07</t>
  </si>
  <si>
    <t>OTHER NERVOUS SYSTEM DRUGS</t>
  </si>
  <si>
    <t>L02</t>
  </si>
  <si>
    <t>ENDOCRINE THERAPY</t>
  </si>
  <si>
    <t>A03</t>
  </si>
  <si>
    <t>DRUGS FOR FUNCTIONAL GASTROINTESTINAL DISORDERS</t>
  </si>
  <si>
    <t>A07</t>
  </si>
  <si>
    <t>ANTIDIARRHEALS, INTESTINAL ANTIINFLAMMATORY/ANTIINFECTIVE AGENTS</t>
  </si>
  <si>
    <t>S02</t>
  </si>
  <si>
    <t>OTOLOGICALS</t>
  </si>
  <si>
    <t>D10</t>
  </si>
  <si>
    <t>ANTI-ACNE PREPARATIONS</t>
  </si>
  <si>
    <t>D11</t>
  </si>
  <si>
    <t>OTHER DERMATOLOGICAL PREPARATIONS</t>
  </si>
  <si>
    <t>M03</t>
  </si>
  <si>
    <t>MUSCLE RELAXANTS</t>
  </si>
  <si>
    <t>A12</t>
  </si>
  <si>
    <t>MINERAL SUPPLEMENTS</t>
  </si>
  <si>
    <t>D05</t>
  </si>
  <si>
    <t>ANTIPSORIATICS</t>
  </si>
  <si>
    <t>G02</t>
  </si>
  <si>
    <t>OTHER GYNECOLOGICALS</t>
  </si>
  <si>
    <t>B02</t>
  </si>
  <si>
    <t>ANTIHEMORRHAGICS</t>
  </si>
  <si>
    <t>A09</t>
  </si>
  <si>
    <t>DIGESTIVES, INCL. ENZYMES</t>
  </si>
  <si>
    <t>A11</t>
  </si>
  <si>
    <t>VITAMINS</t>
  </si>
  <si>
    <t>H01</t>
  </si>
  <si>
    <t>PITUITARY AND HYPOTHALAMIC HORMONES AND ANALOGUES</t>
  </si>
  <si>
    <t>L03</t>
  </si>
  <si>
    <t>IMMUNOSTIMULANTS</t>
  </si>
  <si>
    <t>A01</t>
  </si>
  <si>
    <t>STOMATOLOGICAL PREPARATIONS</t>
  </si>
  <si>
    <t>V03</t>
  </si>
  <si>
    <t>ALL OTHER THERAPEUTIC PRODUCTS</t>
  </si>
  <si>
    <t>BIMEKIZUMAB</t>
  </si>
  <si>
    <t>INCLISIRAN</t>
  </si>
  <si>
    <t>DEUCRAVACITINIB</t>
  </si>
  <si>
    <t>EVOLOCUMAB</t>
  </si>
  <si>
    <t>BLINATUMOMAB</t>
  </si>
  <si>
    <t>MAVACAMTEN</t>
  </si>
  <si>
    <t>BECLOMETASONE + FORMOTEROL + GLYCOPYRRONIUM</t>
  </si>
  <si>
    <t>PROGESTERONE</t>
  </si>
  <si>
    <t>NIZATIDINE</t>
  </si>
  <si>
    <t>ESTRIOL</t>
  </si>
  <si>
    <t>DEXAMFETAMINE</t>
  </si>
  <si>
    <t>FLUTICASONE FUROATE + UMECLIDINIUM + VILANTEROL</t>
  </si>
  <si>
    <t>CLONIDINE</t>
  </si>
  <si>
    <t>POLYETHYLENE GLYCOL-400 + PROPYLENE GLYCOL</t>
  </si>
  <si>
    <t>LIQUID PARAFFIN + GLYCEROL + TYLOXAPOL + POLOXAMER-188 + TROMETAMOL HYDROCHLORIDE + TROMETAMOL + CETALKONIUM CHLORIDE</t>
  </si>
  <si>
    <t>N06BA - Centrally acting sympathomimetics</t>
  </si>
  <si>
    <t>A10BK - Sodium-glucose co-transporter 2 (SGLT2) inhibitors</t>
  </si>
  <si>
    <t>C10AX - Other lipid modifying agents</t>
  </si>
  <si>
    <t>A10BJ - Glucagon-like peptide-1 (GLP-1) analogues</t>
  </si>
  <si>
    <t>R03AL - Adrenergics in combination with anticholinergics incl. triple combinations with corticosteroids</t>
  </si>
  <si>
    <t>14163K (SEMAGLUTIDE
)</t>
  </si>
  <si>
    <t>13586C (ROSUVASTATIN
)</t>
  </si>
  <si>
    <t>13588E (ROSUVASTATIN
)</t>
  </si>
  <si>
    <t>13406N (ROSUVASTATIN
)</t>
  </si>
  <si>
    <t>13468W (ATORVASTATIN
)</t>
  </si>
  <si>
    <t>L04AC - Interleukin inhibitors</t>
  </si>
  <si>
    <t>L01FF - PD-1/PD-L1 (Programmed cell death protein 1/death ligand 1) inhibitors</t>
  </si>
  <si>
    <t>N07XX - Other nervous system drugs</t>
  </si>
  <si>
    <t>L02BB - Anti-androgens</t>
  </si>
  <si>
    <t>L04AF - Janus-associated kinase (JAK) inhibitors</t>
  </si>
  <si>
    <t>AMIVANTAMAB</t>
  </si>
  <si>
    <t>01MAY2025</t>
  </si>
  <si>
    <t>Stage IIIB/ IIIC (locally advanced) or
Stage IV (metastatic) non-small cell
lung cancer (NSCLC)</t>
  </si>
  <si>
    <t>ANIFROLUMAB</t>
  </si>
  <si>
    <t>01JUL2024</t>
  </si>
  <si>
    <t>Systemic lupus erythematosus</t>
  </si>
  <si>
    <t>AVACOPAN</t>
  </si>
  <si>
    <t>01OCT2024</t>
  </si>
  <si>
    <t>Anti-neutrophil cytoplasmic
autoantibody (ANCA) associated
vasculitis</t>
  </si>
  <si>
    <t>BELZUTIFAN</t>
  </si>
  <si>
    <t>01DEC2024</t>
  </si>
  <si>
    <t>Von Hippel-Lindau (VHL) disease</t>
  </si>
  <si>
    <t>CHLORMETHINE</t>
  </si>
  <si>
    <t>01NOV2024</t>
  </si>
  <si>
    <t>Mycosis fungoides cutaneous T-cell
lymphoma</t>
  </si>
  <si>
    <t>DAPAGLIFLOZIN + SITAGLIPTIN</t>
  </si>
  <si>
    <t>Diabetes mellitus type 2</t>
  </si>
  <si>
    <t>DAUNORUBICIN + CYTARABINE</t>
  </si>
  <si>
    <t>Acute Myeloid Leukaemia</t>
  </si>
  <si>
    <t>DIENOGEST</t>
  </si>
  <si>
    <t>Endometriosis</t>
  </si>
  <si>
    <t>DROSPIRENONE</t>
  </si>
  <si>
    <t>DROSPIRENONE + ETHINYLESTRADIOL</t>
  </si>
  <si>
    <t>01MAR2025</t>
  </si>
  <si>
    <t>EDARAVONE</t>
  </si>
  <si>
    <t>Amyotrophic lateral sclerosis</t>
  </si>
  <si>
    <t>EPCORITAMAB</t>
  </si>
  <si>
    <t>Relapsed or refractory diffuse large
B-cell lymphoma (DLBCL)</t>
  </si>
  <si>
    <t>ESKETAMINE</t>
  </si>
  <si>
    <t>Treatment resistant major depression</t>
  </si>
  <si>
    <t>ETRASIMOD</t>
  </si>
  <si>
    <t>Moderate to severe ulcerative colitis</t>
  </si>
  <si>
    <t>FENFLURAMINE</t>
  </si>
  <si>
    <t>Severe myoclonic epilepsy in infancy
(Dravet syndrome)</t>
  </si>
  <si>
    <t>GLYCOMACROPEPTIDE FORMULA with AMINOACIDS and LOW PHENYLALANINE</t>
  </si>
  <si>
    <t>Phenylketonuria</t>
  </si>
  <si>
    <t>GLYCOMACROPEPTIDE FORMULA with AMINO ACIDS, VITAMINS, MINERALS, TRACE ELEMENTS, CARBOHYDRATE, FAT and LOW PHENYLALANINE</t>
  </si>
  <si>
    <t>ICOSAPENT ETHYL</t>
  </si>
  <si>
    <t>Established atherosclerotic
cardiovascular disease with
hypertriglyceridaemia</t>
  </si>
  <si>
    <t>MACITENTAN + TADALAFIL</t>
  </si>
  <si>
    <t>Pulmonary arterial hypertension (PAH)</t>
  </si>
  <si>
    <t>MELATONIN</t>
  </si>
  <si>
    <t>Insomnia</t>
  </si>
  <si>
    <t>MIGALASTAT</t>
  </si>
  <si>
    <t>01SEP2024</t>
  </si>
  <si>
    <t>Fabry disease</t>
  </si>
  <si>
    <t>MOMELOTINIB</t>
  </si>
  <si>
    <t>01APR2025</t>
  </si>
  <si>
    <t>High risk and intermediate-2 risk
myelofibrosis  | Intermediate-1 risk
myelofibrosis</t>
  </si>
  <si>
    <t>OSILODROSTAT</t>
  </si>
  <si>
    <t>Endogenous Cushing's syndrome</t>
  </si>
  <si>
    <t>PATISIRAN</t>
  </si>
  <si>
    <t>01AUG2024</t>
  </si>
  <si>
    <t>Hereditary transthyretin amyloidosis</t>
  </si>
  <si>
    <t>PROGESTERONE (&amp;) ESTRADIOL</t>
  </si>
  <si>
    <t>PROPYLENE GLYCOL</t>
  </si>
  <si>
    <t>Severe dry eye syndrome</t>
  </si>
  <si>
    <t>RELUGOLIX + ESTRADIOL + NORETHISTERONE ACETATE</t>
  </si>
  <si>
    <t>SELPERCATINIB</t>
  </si>
  <si>
    <t>01FEB2025</t>
  </si>
  <si>
    <t>Locally advanced or metastatic
non-small cell lung cancer</t>
  </si>
  <si>
    <t>SELUMETINIB</t>
  </si>
  <si>
    <t>Neurofibromatosis type 1</t>
  </si>
  <si>
    <t>TALAZOPARIB</t>
  </si>
  <si>
    <t>01JAN2025</t>
  </si>
  <si>
    <t>Castration resistant metastatic
carcinoma of the prostate</t>
  </si>
  <si>
    <t>TISLELIZUMAB</t>
  </si>
  <si>
    <t>Advanced or metastatic
gastro-oesophageal cancer</t>
  </si>
  <si>
    <t>VUTRISIRAN</t>
  </si>
  <si>
    <t>JANSSEN-CILAG PTY LTD</t>
  </si>
  <si>
    <t>NOVARTIS PHARMACEUTICALS AUSTRALIA PTY LIMITED</t>
  </si>
  <si>
    <t>ABBVIE PTY LTD</t>
  </si>
  <si>
    <t>APOTEX PTY LTD</t>
  </si>
  <si>
    <t>BAYER AUSTRALIA LTD</t>
  </si>
  <si>
    <t>ASTRAZENECA PTY LTD</t>
  </si>
  <si>
    <t>PFIZER AUSTRALIA PTY LTD</t>
  </si>
  <si>
    <t>SANOFI-AVENTIS AUSTRALIA PTY LTD</t>
  </si>
  <si>
    <t>VERTEX PHARMACEUTICALS (AUSTRALIA) PTY. LTD.</t>
  </si>
  <si>
    <t>SANDOZ PTY LTD</t>
  </si>
  <si>
    <t>ALPHAPHARM PTY LTD</t>
  </si>
  <si>
    <t>ROCHE PRODUCTS PTY LTD</t>
  </si>
  <si>
    <t>TAKEDA PHARMACEUTICALS AUSTRALIA PTY. LTD.</t>
  </si>
  <si>
    <t>NOVO NORDISK PHARMACEUTICALS PTY. LIMITED</t>
  </si>
  <si>
    <t>AMGEN AUSTRALIA PTY LIMITED</t>
  </si>
  <si>
    <t>n.p.</t>
  </si>
  <si>
    <t>BOEHRINGER INGELHEIM PTY LTD</t>
  </si>
  <si>
    <t>BRISTOL-MYERS SQUIBB AUSTRALIA PTY LTD</t>
  </si>
  <si>
    <t>ARROW PHARMA PTY LTD</t>
  </si>
  <si>
    <t>GLAXOSMITHKLINE AUSTRALIA PTY LTD</t>
  </si>
  <si>
    <t>GILEAD SCIENCES PTY LIMITED</t>
  </si>
  <si>
    <t>ASPEN PHARMACARE AUSTRALIA PTY LIMITED</t>
  </si>
  <si>
    <t>ARROTEX PHARMACEUTICALS PTY LTD</t>
  </si>
  <si>
    <t>WAGNER PHARMACEUTICALS PTY LTD</t>
  </si>
  <si>
    <t>MUNDIPHARMA PTY LIMITED</t>
  </si>
  <si>
    <t>SERVIER LABORATORIES (AUST.) PTY. LTD.</t>
  </si>
  <si>
    <t>SEQIRUS (AUSTRALIA) PTY LTD</t>
  </si>
  <si>
    <t>VIATRIS PTY LTD</t>
  </si>
  <si>
    <t>PHARMACOR PTY LIMITED</t>
  </si>
  <si>
    <t>UPJOHN AUSTRALIA PTY LTD</t>
  </si>
  <si>
    <t>$8.00</t>
  </si>
  <si>
    <t>$5.71</t>
  </si>
  <si>
    <t>$0.44 to $39.40</t>
  </si>
  <si>
    <t>13.1%</t>
  </si>
  <si>
    <t>Electronic Prescription</t>
  </si>
  <si>
    <t>Paper-based Prescription</t>
  </si>
  <si>
    <t>CDL</t>
  </si>
  <si>
    <t>ETP Prescription</t>
  </si>
  <si>
    <t>Patients cannot be summed to a total as the same patient may receive more than one drug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</si>
</sst>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 numFmtId="174" formatCode="&quot;$&quot;#,##0_-;&quot;$&quot;#,##0_-;&quot;$&quot;&quot;-&quot;_-;_-@_-"/>
    <numFmt numFmtId="175" formatCode="##########0"/>
  </numFmts>
  <fonts count="39">
    <font>
      <sz val="11"/>
      <color theme="1"/>
      <name val="Calibri"/>
      <family val="2"/>
      <scheme val="minor"/>
    </font>
    <font>
      <sz val="10"/>
      <color theme="1"/>
      <name val="Arial"/>
      <family val="2"/>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12"/>
      <color theme="1"/>
      <name val="Calibri"/>
      <family val="2"/>
      <scheme val="minor"/>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sz val="11"/>
      <color theme="1"/>
      <name val="Times New Roman"/>
      <family val="1"/>
    </font>
    <font>
      <i/>
      <sz val="11"/>
      <name val="Calibri"/>
      <family val="2"/>
      <scheme val="minor"/>
    </font>
    <font>
      <i/>
      <sz val="14"/>
      <name val="Calibri"/>
      <family val="2"/>
      <scheme val="minor"/>
    </font>
    <font>
      <sz val="11"/>
      <color rgb="FF000000"/>
      <name val="Aptos Narrow"/>
      <family val="2"/>
    </font>
    <font>
      <sz val="11"/>
      <color rgb="FF000000"/>
      <name val="Calibri"/>
      <family val="2"/>
      <scheme val="minor"/>
    </font>
    <font>
      <sz val="11"/>
      <color theme="1"/>
      <name val="Calibri"/>
      <family val="2"/>
    </font>
    <font>
      <b/>
      <sz val="11"/>
      <color theme="1"/>
      <name val="Calibri"/>
      <family val="2"/>
    </font>
    <font>
      <b/>
      <i/>
      <sz val="11"/>
      <color theme="1"/>
      <name val="Calibri"/>
      <family val="2"/>
    </font>
    <font>
      <u/>
      <sz val="11"/>
      <color theme="10"/>
      <name val="Calibri"/>
      <family val="2"/>
      <scheme val="minor"/>
    </font>
    <font>
      <b/>
      <sz val="16"/>
      <color theme="1"/>
      <name val="Calibri"/>
      <family val="2"/>
      <scheme val="minor"/>
    </font>
    <font>
      <strike/>
      <sz val="11"/>
      <color rgb="FFFF0000"/>
      <name val="Calibri"/>
      <family val="2"/>
      <scheme val="minor"/>
    </font>
    <font>
      <vertAlign val="superscript"/>
      <sz val="11"/>
      <name val="Calibri"/>
      <family val="2"/>
      <scheme val="minor"/>
    </font>
    <font>
      <b/>
      <vertAlign val="superscript"/>
      <sz val="11"/>
      <name val="Calibri"/>
      <family val="2"/>
      <scheme val="minor"/>
    </font>
    <font>
      <u/>
      <sz val="11"/>
      <color theme="0"/>
      <name val="Calibri"/>
      <family val="2"/>
      <scheme val="minor"/>
    </font>
    <font>
      <b/>
      <sz val="12"/>
      <name val="Calibri"/>
      <family val="2"/>
      <scheme val="minor"/>
    </font>
    <font>
      <vertAlign val="superscript"/>
      <sz val="10"/>
      <color theme="1"/>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5"/>
      </patternFill>
    </fill>
    <fill>
      <patternFill patternType="solid">
        <fgColor rgb="FFFFFFFF"/>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32">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2"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1" fillId="0" borderId="0"/>
    <xf numFmtId="0" fontId="10" fillId="0" borderId="0"/>
    <xf numFmtId="0" fontId="10"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31" fillId="0" borderId="0" applyNumberFormat="0" applyFill="0" applyBorder="0" applyAlignment="0" applyProtection="0"/>
    <xf numFmtId="0" fontId="1" fillId="8" borderId="0" applyNumberFormat="0" applyBorder="0" applyAlignment="0" applyProtection="0"/>
  </cellStyleXfs>
  <cellXfs count="800">
    <xf numFmtId="0" fontId="0" fillId="0" borderId="0" xfId="0"/>
    <xf numFmtId="0" fontId="5" fillId="0" borderId="0" xfId="0" applyFont="1"/>
    <xf numFmtId="0" fontId="6" fillId="0" borderId="0" xfId="0" applyFont="1" applyAlignment="1">
      <alignment horizontal="center"/>
    </xf>
    <xf numFmtId="0" fontId="7" fillId="0" borderId="0" xfId="0" applyFont="1"/>
    <xf numFmtId="0" fontId="5" fillId="3" borderId="1" xfId="4" applyFont="1" applyFill="1" applyBorder="1" applyAlignment="1">
      <alignment horizontal="center" vertical="center"/>
    </xf>
    <xf numFmtId="0" fontId="5" fillId="3" borderId="2" xfId="4" applyFont="1" applyFill="1" applyBorder="1" applyAlignment="1">
      <alignment horizontal="center" vertical="center"/>
    </xf>
    <xf numFmtId="0" fontId="5" fillId="3" borderId="3" xfId="4" applyFont="1" applyFill="1" applyBorder="1" applyAlignment="1">
      <alignment horizontal="center" vertical="center"/>
    </xf>
    <xf numFmtId="0" fontId="7" fillId="3" borderId="4" xfId="0" applyFont="1" applyFill="1" applyBorder="1"/>
    <xf numFmtId="165" fontId="7" fillId="0" borderId="5" xfId="3" applyNumberFormat="1" applyFont="1" applyBorder="1"/>
    <xf numFmtId="165" fontId="7" fillId="0" borderId="6" xfId="3" applyNumberFormat="1" applyFont="1" applyBorder="1"/>
    <xf numFmtId="165" fontId="7" fillId="0" borderId="0" xfId="0" applyNumberFormat="1" applyFont="1"/>
    <xf numFmtId="166" fontId="7" fillId="0" borderId="0" xfId="0" applyNumberFormat="1" applyFont="1"/>
    <xf numFmtId="8" fontId="7" fillId="0" borderId="0" xfId="0" applyNumberFormat="1" applyFont="1"/>
    <xf numFmtId="0" fontId="5" fillId="3" borderId="4" xfId="0" applyFont="1" applyFill="1" applyBorder="1"/>
    <xf numFmtId="0" fontId="7" fillId="3" borderId="7" xfId="0" applyFont="1" applyFill="1" applyBorder="1"/>
    <xf numFmtId="167" fontId="6" fillId="0" borderId="8" xfId="0" applyNumberFormat="1" applyFont="1" applyBorder="1"/>
    <xf numFmtId="165" fontId="7" fillId="0" borderId="9" xfId="3" applyNumberFormat="1" applyFont="1" applyBorder="1"/>
    <xf numFmtId="0" fontId="8" fillId="0" borderId="0" xfId="0" applyFont="1"/>
    <xf numFmtId="0" fontId="6" fillId="0" borderId="0" xfId="0" applyFont="1"/>
    <xf numFmtId="0" fontId="6" fillId="0" borderId="0" xfId="0" applyFont="1" applyAlignment="1">
      <alignment horizontal="left"/>
    </xf>
    <xf numFmtId="0" fontId="8" fillId="0" borderId="0" xfId="0" applyFont="1" applyAlignment="1">
      <alignment horizontal="left"/>
    </xf>
    <xf numFmtId="0" fontId="7" fillId="3" borderId="4" xfId="4" applyFont="1" applyFill="1" applyBorder="1"/>
    <xf numFmtId="168" fontId="7" fillId="0" borderId="0" xfId="0" applyNumberFormat="1" applyFont="1"/>
    <xf numFmtId="167" fontId="7" fillId="0" borderId="0" xfId="0" applyNumberFormat="1" applyFont="1"/>
    <xf numFmtId="0" fontId="5" fillId="3" borderId="7" xfId="4" applyFont="1" applyFill="1" applyBorder="1"/>
    <xf numFmtId="165" fontId="7" fillId="0" borderId="8" xfId="3" applyNumberFormat="1" applyFont="1" applyBorder="1"/>
    <xf numFmtId="0" fontId="6" fillId="0" borderId="0" xfId="0" applyFont="1" applyAlignment="1">
      <alignment horizontal="left" vertical="center"/>
    </xf>
    <xf numFmtId="165" fontId="6" fillId="0" borderId="0" xfId="0" applyNumberFormat="1" applyFont="1" applyAlignment="1">
      <alignment vertical="center"/>
    </xf>
    <xf numFmtId="165" fontId="6" fillId="0" borderId="0" xfId="0" applyNumberFormat="1" applyFont="1"/>
    <xf numFmtId="167" fontId="9" fillId="0" borderId="0" xfId="0" applyNumberFormat="1" applyFont="1"/>
    <xf numFmtId="0" fontId="9" fillId="0" borderId="0" xfId="0" applyFont="1" applyAlignment="1">
      <alignment horizontal="left" wrapText="1"/>
    </xf>
    <xf numFmtId="0" fontId="5" fillId="3" borderId="5" xfId="4" applyFont="1" applyFill="1" applyBorder="1" applyAlignment="1">
      <alignment horizontal="center" vertical="center"/>
    </xf>
    <xf numFmtId="169" fontId="7" fillId="0" borderId="5" xfId="1" applyNumberFormat="1" applyFont="1" applyBorder="1"/>
    <xf numFmtId="165" fontId="7" fillId="0" borderId="6" xfId="3" applyNumberFormat="1" applyFont="1" applyFill="1" applyBorder="1"/>
    <xf numFmtId="0" fontId="12" fillId="3" borderId="4" xfId="4" applyFont="1" applyFill="1" applyBorder="1"/>
    <xf numFmtId="165" fontId="12" fillId="0" borderId="5" xfId="3" applyNumberFormat="1" applyFont="1" applyBorder="1"/>
    <xf numFmtId="165" fontId="12" fillId="0" borderId="6" xfId="3" applyNumberFormat="1" applyFont="1" applyFill="1" applyBorder="1"/>
    <xf numFmtId="169" fontId="5" fillId="0" borderId="5" xfId="1" applyNumberFormat="1" applyFont="1" applyBorder="1"/>
    <xf numFmtId="169" fontId="7" fillId="0" borderId="8" xfId="1" applyNumberFormat="1" applyFont="1" applyBorder="1"/>
    <xf numFmtId="0" fontId="7" fillId="0" borderId="0" xfId="4" applyFont="1" applyFill="1" applyBorder="1"/>
    <xf numFmtId="169" fontId="7" fillId="0" borderId="0" xfId="1" applyNumberFormat="1" applyFont="1" applyBorder="1"/>
    <xf numFmtId="169" fontId="7" fillId="0" borderId="0" xfId="0" applyNumberFormat="1" applyFont="1"/>
    <xf numFmtId="165" fontId="7" fillId="0" borderId="0" xfId="3" applyNumberFormat="1" applyFont="1" applyFill="1" applyBorder="1"/>
    <xf numFmtId="165" fontId="5" fillId="0" borderId="8" xfId="3" applyNumberFormat="1" applyFont="1" applyBorder="1"/>
    <xf numFmtId="165" fontId="5" fillId="0" borderId="9" xfId="3" applyNumberFormat="1" applyFont="1" applyFill="1" applyBorder="1"/>
    <xf numFmtId="0" fontId="5" fillId="0" borderId="0" xfId="4" applyFont="1" applyFill="1" applyBorder="1"/>
    <xf numFmtId="164" fontId="5" fillId="0" borderId="0" xfId="2" applyNumberFormat="1" applyFont="1" applyBorder="1"/>
    <xf numFmtId="165" fontId="5" fillId="0" borderId="0" xfId="3" applyNumberFormat="1" applyFont="1" applyBorder="1"/>
    <xf numFmtId="164" fontId="5" fillId="0" borderId="0" xfId="0" applyNumberFormat="1" applyFont="1"/>
    <xf numFmtId="165" fontId="5" fillId="0" borderId="0" xfId="3" applyNumberFormat="1" applyFont="1" applyFill="1" applyBorder="1"/>
    <xf numFmtId="0" fontId="5" fillId="3" borderId="5" xfId="4" applyFont="1" applyFill="1" applyBorder="1" applyAlignment="1">
      <alignment horizontal="center" vertical="center" wrapText="1"/>
    </xf>
    <xf numFmtId="3" fontId="7" fillId="0" borderId="5" xfId="0" applyNumberFormat="1" applyFont="1" applyBorder="1"/>
    <xf numFmtId="3" fontId="5" fillId="0" borderId="8" xfId="0" applyNumberFormat="1" applyFont="1" applyBorder="1"/>
    <xf numFmtId="9" fontId="5" fillId="0" borderId="8" xfId="3" applyFont="1" applyBorder="1"/>
    <xf numFmtId="3" fontId="5" fillId="0" borderId="0" xfId="0" applyNumberFormat="1" applyFont="1"/>
    <xf numFmtId="9" fontId="5" fillId="0" borderId="0" xfId="3" applyFont="1" applyBorder="1"/>
    <xf numFmtId="169" fontId="5" fillId="3" borderId="2" xfId="1"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169" fontId="5" fillId="0" borderId="8" xfId="1" applyNumberFormat="1" applyFont="1" applyBorder="1"/>
    <xf numFmtId="0" fontId="12" fillId="0" borderId="0" xfId="0" applyFont="1"/>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7" fillId="3" borderId="5" xfId="0" applyFont="1" applyFill="1" applyBorder="1" applyAlignment="1">
      <alignment horizontal="center" vertical="center" wrapText="1"/>
    </xf>
    <xf numFmtId="3" fontId="5" fillId="0" borderId="5" xfId="0" applyNumberFormat="1" applyFont="1" applyBorder="1"/>
    <xf numFmtId="0" fontId="7" fillId="3" borderId="5" xfId="0" applyFont="1" applyFill="1" applyBorder="1" applyAlignment="1">
      <alignment horizontal="center" vertical="center"/>
    </xf>
    <xf numFmtId="0" fontId="5" fillId="3" borderId="2" xfId="0" applyFont="1" applyFill="1" applyBorder="1" applyAlignment="1">
      <alignment horizontal="center"/>
    </xf>
    <xf numFmtId="0" fontId="5" fillId="3" borderId="3" xfId="0" applyFont="1" applyFill="1" applyBorder="1" applyAlignment="1">
      <alignment horizontal="center"/>
    </xf>
    <xf numFmtId="169" fontId="7" fillId="0" borderId="6" xfId="1" applyNumberFormat="1" applyFont="1" applyBorder="1"/>
    <xf numFmtId="169" fontId="5" fillId="0" borderId="6" xfId="1" applyNumberFormat="1" applyFont="1" applyBorder="1"/>
    <xf numFmtId="0" fontId="7" fillId="0" borderId="25" xfId="0" applyFont="1" applyBorder="1"/>
    <xf numFmtId="0" fontId="7" fillId="4" borderId="0" xfId="0" applyFont="1" applyFill="1"/>
    <xf numFmtId="0" fontId="7" fillId="4" borderId="26" xfId="0" applyFont="1" applyFill="1" applyBorder="1"/>
    <xf numFmtId="0" fontId="5" fillId="3" borderId="5" xfId="0" applyFont="1" applyFill="1" applyBorder="1" applyAlignment="1">
      <alignment horizontal="center"/>
    </xf>
    <xf numFmtId="0" fontId="5" fillId="3" borderId="6" xfId="0" applyFont="1" applyFill="1" applyBorder="1" applyAlignment="1">
      <alignment horizontal="center"/>
    </xf>
    <xf numFmtId="0" fontId="7" fillId="0" borderId="26" xfId="0" applyFont="1" applyBorder="1"/>
    <xf numFmtId="43" fontId="7" fillId="4" borderId="5" xfId="0" applyNumberFormat="1" applyFont="1" applyFill="1" applyBorder="1"/>
    <xf numFmtId="43" fontId="7" fillId="4" borderId="6" xfId="0" applyNumberFormat="1" applyFont="1" applyFill="1" applyBorder="1"/>
    <xf numFmtId="10" fontId="7" fillId="0" borderId="5" xfId="3" applyNumberFormat="1" applyFont="1" applyBorder="1"/>
    <xf numFmtId="10" fontId="7" fillId="0" borderId="6" xfId="3" applyNumberFormat="1" applyFont="1" applyBorder="1"/>
    <xf numFmtId="10" fontId="7" fillId="0" borderId="8" xfId="3" applyNumberFormat="1" applyFont="1" applyBorder="1"/>
    <xf numFmtId="10" fontId="7" fillId="0" borderId="9" xfId="3" applyNumberFormat="1" applyFont="1" applyBorder="1"/>
    <xf numFmtId="0" fontId="5" fillId="3" borderId="1" xfId="0" applyFont="1" applyFill="1" applyBorder="1"/>
    <xf numFmtId="1" fontId="7" fillId="3" borderId="4" xfId="0" applyNumberFormat="1" applyFont="1" applyFill="1" applyBorder="1" applyAlignment="1">
      <alignment horizontal="center" vertical="center" wrapText="1"/>
    </xf>
    <xf numFmtId="1" fontId="7" fillId="3" borderId="5" xfId="0" applyNumberFormat="1" applyFont="1" applyFill="1" applyBorder="1" applyAlignment="1">
      <alignment horizontal="left" vertical="center" wrapText="1"/>
    </xf>
    <xf numFmtId="1" fontId="7" fillId="3" borderId="7" xfId="0" applyNumberFormat="1" applyFont="1" applyFill="1" applyBorder="1" applyAlignment="1">
      <alignment horizontal="center" vertical="center" wrapText="1"/>
    </xf>
    <xf numFmtId="1" fontId="7" fillId="3" borderId="8" xfId="0" applyNumberFormat="1" applyFont="1" applyFill="1" applyBorder="1" applyAlignment="1">
      <alignment horizontal="left" vertical="center" wrapText="1"/>
    </xf>
    <xf numFmtId="169" fontId="5" fillId="3" borderId="11" xfId="1" applyNumberFormat="1" applyFont="1" applyFill="1" applyBorder="1" applyAlignment="1">
      <alignment horizontal="center" vertical="center" wrapText="1"/>
    </xf>
    <xf numFmtId="44" fontId="7" fillId="0" borderId="0" xfId="2" applyFont="1"/>
    <xf numFmtId="1" fontId="7" fillId="3" borderId="4" xfId="0" applyNumberFormat="1" applyFont="1" applyFill="1" applyBorder="1" applyAlignment="1">
      <alignment horizontal="center" vertical="top"/>
    </xf>
    <xf numFmtId="1" fontId="7" fillId="3" borderId="7" xfId="0" applyNumberFormat="1" applyFont="1" applyFill="1" applyBorder="1" applyAlignment="1">
      <alignment horizontal="center" vertical="top"/>
    </xf>
    <xf numFmtId="1" fontId="7" fillId="3" borderId="5" xfId="0" applyNumberFormat="1" applyFont="1" applyFill="1" applyBorder="1" applyAlignment="1">
      <alignment horizontal="left" vertical="top" wrapText="1"/>
    </xf>
    <xf numFmtId="169" fontId="7" fillId="0" borderId="5" xfId="1" applyNumberFormat="1" applyFont="1" applyBorder="1" applyAlignment="1">
      <alignment vertical="center"/>
    </xf>
    <xf numFmtId="169" fontId="5" fillId="0" borderId="6" xfId="1" applyNumberFormat="1" applyFont="1" applyBorder="1" applyAlignment="1">
      <alignment vertical="center"/>
    </xf>
    <xf numFmtId="1" fontId="7" fillId="3" borderId="8" xfId="0" applyNumberFormat="1" applyFont="1" applyFill="1" applyBorder="1" applyAlignment="1">
      <alignment horizontal="left" vertical="top" wrapText="1"/>
    </xf>
    <xf numFmtId="169" fontId="7" fillId="0" borderId="8" xfId="1" applyNumberFormat="1" applyFont="1" applyBorder="1" applyAlignment="1">
      <alignment vertical="center"/>
    </xf>
    <xf numFmtId="169" fontId="5" fillId="0" borderId="9" xfId="1" applyNumberFormat="1" applyFont="1" applyBorder="1" applyAlignment="1">
      <alignment vertical="center"/>
    </xf>
    <xf numFmtId="0" fontId="4" fillId="0" borderId="0" xfId="0" applyFont="1" applyAlignment="1">
      <alignment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3" borderId="22" xfId="0" applyFill="1" applyBorder="1" applyAlignment="1">
      <alignment wrapText="1"/>
    </xf>
    <xf numFmtId="169" fontId="0" fillId="0" borderId="5" xfId="1" applyNumberFormat="1" applyFont="1" applyBorder="1"/>
    <xf numFmtId="165" fontId="0" fillId="0" borderId="6" xfId="3" applyNumberFormat="1" applyFont="1" applyBorder="1"/>
    <xf numFmtId="0" fontId="4" fillId="3" borderId="27" xfId="0" applyFont="1" applyFill="1" applyBorder="1" applyAlignment="1">
      <alignment wrapText="1"/>
    </xf>
    <xf numFmtId="169" fontId="4" fillId="0" borderId="8" xfId="1" applyNumberFormat="1" applyFont="1" applyBorder="1"/>
    <xf numFmtId="165" fontId="4" fillId="0" borderId="9" xfId="3" applyNumberFormat="1" applyFont="1" applyBorder="1"/>
    <xf numFmtId="0" fontId="0" fillId="0" borderId="0" xfId="0" applyAlignment="1">
      <alignment wrapText="1"/>
    </xf>
    <xf numFmtId="0" fontId="3" fillId="0" borderId="0" xfId="0" applyFont="1"/>
    <xf numFmtId="0" fontId="4" fillId="0" borderId="0" xfId="0" applyFont="1"/>
    <xf numFmtId="0" fontId="4" fillId="3" borderId="1" xfId="0" applyFont="1" applyFill="1" applyBorder="1" applyAlignment="1">
      <alignment vertical="center" wrapText="1"/>
    </xf>
    <xf numFmtId="169" fontId="4" fillId="3" borderId="1"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6" xfId="0" applyFont="1" applyFill="1" applyBorder="1" applyAlignment="1">
      <alignment horizontal="center" vertical="center" wrapText="1"/>
    </xf>
    <xf numFmtId="1" fontId="0" fillId="3" borderId="6" xfId="0" applyNumberFormat="1" applyFill="1" applyBorder="1" applyAlignment="1">
      <alignment horizontal="left" vertical="center" wrapText="1"/>
    </xf>
    <xf numFmtId="1" fontId="0" fillId="3" borderId="9" xfId="0" applyNumberFormat="1" applyFill="1" applyBorder="1" applyAlignment="1">
      <alignment horizontal="left" vertical="center" wrapText="1"/>
    </xf>
    <xf numFmtId="169" fontId="4" fillId="3" borderId="10" xfId="1"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1" fontId="0" fillId="3" borderId="6" xfId="0" applyNumberFormat="1" applyFill="1" applyBorder="1" applyAlignment="1">
      <alignment wrapText="1"/>
    </xf>
    <xf numFmtId="1" fontId="0" fillId="3" borderId="9" xfId="0" applyNumberFormat="1" applyFill="1" applyBorder="1" applyAlignment="1">
      <alignment wrapText="1"/>
    </xf>
    <xf numFmtId="0" fontId="4" fillId="3" borderId="1" xfId="0" applyFont="1" applyFill="1" applyBorder="1"/>
    <xf numFmtId="0" fontId="4" fillId="3" borderId="2" xfId="0" applyFont="1" applyFill="1" applyBorder="1" applyAlignment="1">
      <alignment horizontal="center"/>
    </xf>
    <xf numFmtId="0" fontId="4" fillId="3" borderId="3" xfId="0" applyFont="1" applyFill="1" applyBorder="1" applyAlignment="1">
      <alignment horizontal="center"/>
    </xf>
    <xf numFmtId="0" fontId="0" fillId="3" borderId="4" xfId="0" applyFill="1" applyBorder="1"/>
    <xf numFmtId="0" fontId="4" fillId="3" borderId="7" xfId="0" applyFont="1" applyFill="1" applyBorder="1"/>
    <xf numFmtId="165" fontId="0" fillId="0" borderId="5" xfId="3" applyNumberFormat="1" applyFont="1" applyBorder="1"/>
    <xf numFmtId="169" fontId="4" fillId="0" borderId="5" xfId="1" applyNumberFormat="1" applyFont="1" applyBorder="1"/>
    <xf numFmtId="0" fontId="0" fillId="0" borderId="0" xfId="0" applyAlignment="1">
      <alignment horizontal="left"/>
    </xf>
    <xf numFmtId="0" fontId="4" fillId="3" borderId="1" xfId="0" applyFont="1" applyFill="1" applyBorder="1" applyAlignment="1">
      <alignment horizontal="center" vertical="center" wrapText="1"/>
    </xf>
    <xf numFmtId="169" fontId="4" fillId="3" borderId="2" xfId="1" applyNumberFormat="1" applyFont="1" applyFill="1" applyBorder="1" applyAlignment="1">
      <alignment horizontal="center" vertical="center" wrapText="1"/>
    </xf>
    <xf numFmtId="1" fontId="0" fillId="3" borderId="5" xfId="0" applyNumberFormat="1" applyFill="1" applyBorder="1"/>
    <xf numFmtId="1" fontId="0" fillId="3" borderId="8" xfId="0" applyNumberFormat="1" applyFill="1" applyBorder="1"/>
    <xf numFmtId="169" fontId="0" fillId="0" borderId="8" xfId="1" applyNumberFormat="1" applyFont="1" applyBorder="1"/>
    <xf numFmtId="0" fontId="4" fillId="3" borderId="3" xfId="0" applyFont="1" applyFill="1" applyBorder="1" applyAlignment="1">
      <alignment horizontal="center" vertical="center"/>
    </xf>
    <xf numFmtId="3" fontId="2" fillId="0" borderId="6" xfId="1" applyNumberFormat="1" applyFont="1" applyFill="1" applyBorder="1"/>
    <xf numFmtId="165" fontId="2" fillId="0" borderId="6" xfId="3" applyNumberFormat="1" applyFont="1" applyFill="1" applyBorder="1"/>
    <xf numFmtId="0" fontId="0" fillId="0" borderId="6" xfId="0" applyBorder="1" applyAlignment="1">
      <alignment horizontal="right"/>
    </xf>
    <xf numFmtId="168" fontId="2" fillId="0" borderId="6" xfId="1" applyNumberFormat="1" applyFont="1" applyFill="1" applyBorder="1"/>
    <xf numFmtId="0" fontId="15"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4"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0" fillId="3" borderId="4" xfId="0" applyFill="1" applyBorder="1" applyAlignment="1">
      <alignment wrapText="1"/>
    </xf>
    <xf numFmtId="0" fontId="0" fillId="3" borderId="1" xfId="0" applyFill="1" applyBorder="1"/>
    <xf numFmtId="0" fontId="4" fillId="3" borderId="19" xfId="0" applyFont="1" applyFill="1" applyBorder="1" applyAlignment="1">
      <alignment horizontal="left"/>
    </xf>
    <xf numFmtId="0" fontId="0" fillId="0" borderId="5" xfId="0" applyBorder="1"/>
    <xf numFmtId="0" fontId="0" fillId="3" borderId="20" xfId="0" applyFill="1" applyBorder="1"/>
    <xf numFmtId="0" fontId="0" fillId="0" borderId="5" xfId="0" applyBorder="1" applyAlignment="1">
      <alignment horizontal="left"/>
    </xf>
    <xf numFmtId="0" fontId="17" fillId="0" borderId="5" xfId="0" applyFont="1" applyBorder="1"/>
    <xf numFmtId="0" fontId="0" fillId="3" borderId="13" xfId="0" applyFill="1" applyBorder="1"/>
    <xf numFmtId="166" fontId="0" fillId="0" borderId="0" xfId="0" applyNumberFormat="1"/>
    <xf numFmtId="166" fontId="0" fillId="0" borderId="5" xfId="0" applyNumberFormat="1" applyBorder="1"/>
    <xf numFmtId="165" fontId="0" fillId="0" borderId="6" xfId="0" applyNumberFormat="1" applyBorder="1"/>
    <xf numFmtId="6" fontId="0" fillId="0" borderId="5" xfId="0" applyNumberFormat="1" applyBorder="1"/>
    <xf numFmtId="0" fontId="16" fillId="0" borderId="0" xfId="0" applyFont="1"/>
    <xf numFmtId="165" fontId="16" fillId="0" borderId="0" xfId="0" applyNumberFormat="1" applyFont="1"/>
    <xf numFmtId="0" fontId="0" fillId="0" borderId="0" xfId="0" applyAlignment="1">
      <alignment horizontal="left" indent="1"/>
    </xf>
    <xf numFmtId="0" fontId="18" fillId="0" borderId="0" xfId="0" applyFont="1" applyAlignment="1">
      <alignment wrapText="1"/>
    </xf>
    <xf numFmtId="172" fontId="0" fillId="0" borderId="0" xfId="0" applyNumberFormat="1"/>
    <xf numFmtId="0" fontId="19" fillId="0" borderId="0" xfId="0" applyFont="1" applyAlignment="1">
      <alignment vertical="top"/>
    </xf>
    <xf numFmtId="164" fontId="0" fillId="0" borderId="0" xfId="2" applyNumberFormat="1" applyFont="1" applyBorder="1"/>
    <xf numFmtId="0" fontId="19" fillId="0" borderId="0" xfId="0" applyFont="1" applyAlignment="1">
      <alignment vertical="top" wrapText="1"/>
    </xf>
    <xf numFmtId="0" fontId="19" fillId="0" borderId="0" xfId="0" applyFont="1"/>
    <xf numFmtId="0" fontId="20" fillId="0" borderId="0" xfId="0" applyFont="1"/>
    <xf numFmtId="0" fontId="9" fillId="0" borderId="0" xfId="0" applyFont="1"/>
    <xf numFmtId="0" fontId="20" fillId="0" borderId="33" xfId="0" applyFont="1" applyBorder="1" applyAlignment="1">
      <alignment horizontal="left"/>
    </xf>
    <xf numFmtId="0" fontId="9" fillId="0" borderId="34" xfId="0" applyFont="1" applyBorder="1" applyAlignment="1">
      <alignment horizontal="right"/>
    </xf>
    <xf numFmtId="0" fontId="20" fillId="0" borderId="34" xfId="0" applyFont="1" applyBorder="1" applyAlignment="1">
      <alignment horizontal="center"/>
    </xf>
    <xf numFmtId="0" fontId="20" fillId="0" borderId="35" xfId="0" quotePrefix="1" applyFont="1" applyBorder="1" applyAlignment="1">
      <alignment horizontal="center"/>
    </xf>
    <xf numFmtId="0" fontId="9" fillId="0" borderId="36" xfId="0" applyFont="1" applyBorder="1" applyAlignment="1">
      <alignment horizontal="left"/>
    </xf>
    <xf numFmtId="169" fontId="9" fillId="0" borderId="0" xfId="1" applyNumberFormat="1" applyFont="1" applyFill="1" applyBorder="1" applyProtection="1"/>
    <xf numFmtId="169" fontId="9" fillId="0" borderId="0" xfId="1" applyNumberFormat="1" applyFont="1" applyFill="1" applyBorder="1"/>
    <xf numFmtId="169" fontId="9" fillId="0" borderId="37" xfId="1" applyNumberFormat="1" applyFont="1" applyFill="1" applyBorder="1" applyProtection="1"/>
    <xf numFmtId="0" fontId="9" fillId="0" borderId="38" xfId="0" applyFont="1" applyBorder="1" applyAlignment="1">
      <alignment horizontal="left"/>
    </xf>
    <xf numFmtId="169" fontId="9" fillId="0" borderId="39" xfId="1" applyNumberFormat="1" applyFont="1" applyFill="1" applyBorder="1" applyProtection="1"/>
    <xf numFmtId="169" fontId="9" fillId="0" borderId="39" xfId="1" applyNumberFormat="1" applyFont="1" applyFill="1" applyBorder="1"/>
    <xf numFmtId="169" fontId="9" fillId="0" borderId="40" xfId="1" applyNumberFormat="1" applyFont="1" applyFill="1" applyBorder="1" applyProtection="1"/>
    <xf numFmtId="0" fontId="9" fillId="0" borderId="0" xfId="0" applyFont="1" applyAlignment="1">
      <alignment horizontal="left"/>
    </xf>
    <xf numFmtId="0" fontId="21" fillId="0" borderId="0" xfId="0" applyFont="1"/>
    <xf numFmtId="0" fontId="20" fillId="0" borderId="33" xfId="0" applyFont="1" applyBorder="1" applyAlignment="1">
      <alignment horizontal="centerContinuous"/>
    </xf>
    <xf numFmtId="0" fontId="9" fillId="0" borderId="34" xfId="0" applyFont="1" applyBorder="1" applyAlignment="1">
      <alignment horizontal="centerContinuous"/>
    </xf>
    <xf numFmtId="0" fontId="9" fillId="0" borderId="35" xfId="0" applyFont="1" applyBorder="1" applyAlignment="1">
      <alignment horizontal="centerContinuous"/>
    </xf>
    <xf numFmtId="0" fontId="20" fillId="0" borderId="41" xfId="0" applyFont="1" applyBorder="1" applyAlignment="1">
      <alignment horizontal="center"/>
    </xf>
    <xf numFmtId="0" fontId="20" fillId="0" borderId="41" xfId="0" quotePrefix="1" applyFont="1" applyBorder="1" applyAlignment="1">
      <alignment horizontal="center"/>
    </xf>
    <xf numFmtId="0" fontId="9" fillId="0" borderId="38" xfId="0" applyFont="1" applyBorder="1"/>
    <xf numFmtId="0" fontId="20" fillId="0" borderId="38" xfId="0" applyFont="1" applyBorder="1" applyAlignment="1">
      <alignment horizontal="center"/>
    </xf>
    <xf numFmtId="0" fontId="20" fillId="0" borderId="39" xfId="0" applyFont="1" applyBorder="1" applyAlignment="1">
      <alignment horizontal="center"/>
    </xf>
    <xf numFmtId="0" fontId="20" fillId="0" borderId="40" xfId="0" applyFont="1" applyBorder="1" applyAlignment="1">
      <alignment horizontal="center"/>
    </xf>
    <xf numFmtId="0" fontId="20" fillId="0" borderId="14" xfId="0" applyFont="1" applyBorder="1" applyAlignment="1">
      <alignment horizontal="center"/>
    </xf>
    <xf numFmtId="169" fontId="9" fillId="0" borderId="36" xfId="1" applyNumberFormat="1" applyFont="1" applyFill="1" applyBorder="1" applyProtection="1"/>
    <xf numFmtId="169" fontId="9" fillId="0" borderId="42" xfId="1" applyNumberFormat="1" applyFont="1" applyFill="1" applyBorder="1" applyProtection="1"/>
    <xf numFmtId="0" fontId="9" fillId="0" borderId="36" xfId="0" quotePrefix="1" applyFont="1" applyBorder="1" applyAlignment="1">
      <alignment horizontal="left"/>
    </xf>
    <xf numFmtId="169" fontId="9" fillId="0" borderId="36" xfId="1" applyNumberFormat="1" applyFont="1" applyFill="1" applyBorder="1"/>
    <xf numFmtId="169" fontId="9" fillId="0" borderId="42" xfId="1" applyNumberFormat="1" applyFont="1" applyFill="1" applyBorder="1"/>
    <xf numFmtId="0" fontId="9" fillId="0" borderId="36" xfId="0" applyFont="1" applyBorder="1"/>
    <xf numFmtId="173" fontId="9" fillId="0" borderId="36" xfId="0" applyNumberFormat="1" applyFont="1" applyBorder="1"/>
    <xf numFmtId="173" fontId="9" fillId="0" borderId="0" xfId="0" applyNumberFormat="1" applyFont="1"/>
    <xf numFmtId="173" fontId="9" fillId="0" borderId="42" xfId="0" applyNumberFormat="1" applyFont="1" applyBorder="1"/>
    <xf numFmtId="173" fontId="9" fillId="0" borderId="37" xfId="0" applyNumberFormat="1" applyFont="1" applyBorder="1"/>
    <xf numFmtId="173" fontId="9" fillId="0" borderId="38" xfId="0" applyNumberFormat="1" applyFont="1" applyBorder="1"/>
    <xf numFmtId="173" fontId="9" fillId="0" borderId="39" xfId="0" applyNumberFormat="1" applyFont="1" applyBorder="1"/>
    <xf numFmtId="173" fontId="9" fillId="0" borderId="40" xfId="0" applyNumberFormat="1" applyFont="1" applyBorder="1"/>
    <xf numFmtId="173" fontId="9" fillId="0" borderId="14" xfId="0" applyNumberFormat="1" applyFont="1" applyBorder="1"/>
    <xf numFmtId="169" fontId="9" fillId="0" borderId="14" xfId="1" applyNumberFormat="1" applyFont="1" applyFill="1" applyBorder="1" applyProtection="1"/>
    <xf numFmtId="0" fontId="20" fillId="5" borderId="23" xfId="0" quotePrefix="1" applyFont="1" applyFill="1" applyBorder="1" applyAlignment="1">
      <alignment horizontal="centerContinuous"/>
    </xf>
    <xf numFmtId="0" fontId="20" fillId="5" borderId="32" xfId="0" applyFont="1" applyFill="1" applyBorder="1" applyAlignment="1">
      <alignment horizontal="centerContinuous"/>
    </xf>
    <xf numFmtId="0" fontId="20" fillId="5" borderId="31" xfId="0" quotePrefix="1" applyFont="1" applyFill="1" applyBorder="1" applyAlignment="1">
      <alignment horizontal="centerContinuous"/>
    </xf>
    <xf numFmtId="0" fontId="20" fillId="5" borderId="23" xfId="0" applyFont="1" applyFill="1" applyBorder="1" applyAlignment="1">
      <alignment horizontal="centerContinuous"/>
    </xf>
    <xf numFmtId="0" fontId="20" fillId="5" borderId="23" xfId="0" quotePrefix="1" applyFont="1" applyFill="1" applyBorder="1" applyAlignment="1">
      <alignment horizontal="center"/>
    </xf>
    <xf numFmtId="0" fontId="20" fillId="5" borderId="32" xfId="0" applyFont="1" applyFill="1" applyBorder="1" applyAlignment="1">
      <alignment horizontal="center"/>
    </xf>
    <xf numFmtId="0" fontId="20" fillId="5" borderId="31" xfId="0" quotePrefix="1" applyFont="1" applyFill="1" applyBorder="1" applyAlignment="1">
      <alignment horizontal="center"/>
    </xf>
    <xf numFmtId="0" fontId="20" fillId="5" borderId="23" xfId="0" applyFont="1" applyFill="1" applyBorder="1" applyAlignment="1">
      <alignment horizontal="center"/>
    </xf>
    <xf numFmtId="173" fontId="9" fillId="0" borderId="34" xfId="0" applyNumberFormat="1" applyFont="1" applyBorder="1"/>
    <xf numFmtId="0" fontId="4" fillId="0" borderId="0" xfId="0" applyFont="1" applyAlignment="1">
      <alignment horizontal="center" vertical="center" wrapText="1"/>
    </xf>
    <xf numFmtId="0" fontId="4" fillId="0" borderId="0" xfId="0" applyFont="1" applyAlignment="1">
      <alignment horizontal="left" vertical="top" wrapText="1"/>
    </xf>
    <xf numFmtId="3" fontId="0" fillId="0" borderId="0" xfId="0" applyNumberFormat="1" applyAlignment="1">
      <alignment horizontal="right"/>
    </xf>
    <xf numFmtId="0" fontId="20" fillId="0" borderId="33" xfId="0" quotePrefix="1" applyFont="1" applyBorder="1" applyAlignment="1">
      <alignment horizontal="left"/>
    </xf>
    <xf numFmtId="0" fontId="9" fillId="0" borderId="34" xfId="0" applyFont="1" applyBorder="1"/>
    <xf numFmtId="0" fontId="20" fillId="0" borderId="34" xfId="0" applyFont="1" applyBorder="1" applyAlignment="1">
      <alignment horizontal="right" indent="2"/>
    </xf>
    <xf numFmtId="0" fontId="20" fillId="0" borderId="34" xfId="0" applyFont="1" applyBorder="1" applyAlignment="1">
      <alignment horizontal="centerContinuous"/>
    </xf>
    <xf numFmtId="0" fontId="20" fillId="0" borderId="35" xfId="0" applyFont="1" applyBorder="1" applyAlignment="1">
      <alignment horizontal="right" indent="2"/>
    </xf>
    <xf numFmtId="0" fontId="20" fillId="0" borderId="0" xfId="0" applyFont="1" applyAlignment="1">
      <alignment horizontal="right" indent="2"/>
    </xf>
    <xf numFmtId="169" fontId="9" fillId="0" borderId="0" xfId="1" applyNumberFormat="1" applyFont="1" applyBorder="1" applyProtection="1"/>
    <xf numFmtId="169" fontId="9" fillId="0" borderId="0" xfId="1" applyNumberFormat="1" applyFont="1" applyBorder="1"/>
    <xf numFmtId="169" fontId="9" fillId="0" borderId="37" xfId="1" applyNumberFormat="1" applyFont="1" applyBorder="1" applyProtection="1"/>
    <xf numFmtId="169" fontId="15" fillId="0" borderId="0" xfId="0" applyNumberFormat="1" applyFont="1"/>
    <xf numFmtId="169" fontId="9" fillId="0" borderId="39" xfId="1" applyNumberFormat="1" applyFont="1" applyBorder="1" applyProtection="1"/>
    <xf numFmtId="169" fontId="9" fillId="0" borderId="40" xfId="1" applyNumberFormat="1" applyFont="1" applyBorder="1" applyProtection="1"/>
    <xf numFmtId="0" fontId="20" fillId="0" borderId="0" xfId="0" applyFont="1" applyAlignment="1">
      <alignment horizontal="left"/>
    </xf>
    <xf numFmtId="0" fontId="9" fillId="0" borderId="0" xfId="0" quotePrefix="1" applyFont="1" applyAlignment="1">
      <alignment horizontal="left"/>
    </xf>
    <xf numFmtId="0" fontId="20" fillId="0" borderId="34" xfId="0" applyFont="1" applyBorder="1"/>
    <xf numFmtId="0" fontId="9" fillId="0" borderId="35" xfId="0" applyFont="1" applyBorder="1"/>
    <xf numFmtId="0" fontId="20" fillId="0" borderId="0" xfId="0" quotePrefix="1" applyFont="1" applyAlignment="1">
      <alignment horizontal="left"/>
    </xf>
    <xf numFmtId="0" fontId="20" fillId="0" borderId="0" xfId="0" quotePrefix="1" applyFont="1" applyAlignment="1">
      <alignment horizontal="center"/>
    </xf>
    <xf numFmtId="0" fontId="20" fillId="0" borderId="0" xfId="0" applyFont="1" applyAlignment="1">
      <alignment horizontal="center"/>
    </xf>
    <xf numFmtId="0" fontId="20" fillId="0" borderId="0" xfId="0" applyFont="1" applyAlignment="1">
      <alignment horizontal="center" vertical="justify"/>
    </xf>
    <xf numFmtId="0" fontId="9" fillId="0" borderId="37" xfId="0" applyFont="1" applyBorder="1"/>
    <xf numFmtId="0" fontId="9" fillId="0" borderId="37" xfId="0" applyFont="1" applyBorder="1" applyAlignment="1">
      <alignment horizontal="left"/>
    </xf>
    <xf numFmtId="169" fontId="9" fillId="0" borderId="37" xfId="1" applyNumberFormat="1" applyFont="1" applyFill="1" applyBorder="1"/>
    <xf numFmtId="0" fontId="20" fillId="0" borderId="36" xfId="0" quotePrefix="1" applyFont="1" applyBorder="1" applyAlignment="1">
      <alignment horizontal="left"/>
    </xf>
    <xf numFmtId="43" fontId="9" fillId="0" borderId="0" xfId="1" applyFont="1" applyFill="1" applyBorder="1"/>
    <xf numFmtId="43" fontId="20" fillId="0" borderId="0" xfId="1" applyFont="1" applyFill="1" applyBorder="1" applyAlignment="1">
      <alignment horizontal="center"/>
    </xf>
    <xf numFmtId="43" fontId="9" fillId="0" borderId="37" xfId="1" applyFont="1" applyFill="1" applyBorder="1"/>
    <xf numFmtId="0" fontId="20" fillId="0" borderId="37" xfId="0" applyFont="1" applyBorder="1" applyAlignment="1">
      <alignment horizontal="center"/>
    </xf>
    <xf numFmtId="0" fontId="20" fillId="0" borderId="36" xfId="0" applyFont="1" applyBorder="1" applyAlignment="1">
      <alignment horizontal="left"/>
    </xf>
    <xf numFmtId="0" fontId="9" fillId="0" borderId="39" xfId="0" applyFont="1" applyBorder="1"/>
    <xf numFmtId="0" fontId="9" fillId="0" borderId="40" xfId="0" applyFont="1" applyBorder="1"/>
    <xf numFmtId="0" fontId="21" fillId="0" borderId="39" xfId="0" applyFont="1" applyBorder="1" applyAlignment="1">
      <alignment horizontal="left"/>
    </xf>
    <xf numFmtId="5" fontId="9" fillId="0" borderId="39" xfId="1" applyNumberFormat="1" applyFont="1" applyFill="1" applyBorder="1"/>
    <xf numFmtId="5" fontId="9" fillId="0" borderId="39" xfId="1" applyNumberFormat="1" applyFont="1" applyFill="1" applyBorder="1" applyAlignment="1">
      <alignment horizontal="center"/>
    </xf>
    <xf numFmtId="5" fontId="9" fillId="0" borderId="39" xfId="1" applyNumberFormat="1" applyFont="1" applyFill="1" applyBorder="1" applyProtection="1"/>
    <xf numFmtId="165" fontId="15" fillId="0" borderId="0" xfId="0" applyNumberFormat="1" applyFont="1"/>
    <xf numFmtId="0" fontId="20" fillId="0" borderId="0" xfId="0" quotePrefix="1" applyFont="1" applyAlignment="1">
      <alignment horizontal="right" indent="2"/>
    </xf>
    <xf numFmtId="0" fontId="20" fillId="0" borderId="0" xfId="0" applyFont="1" applyAlignment="1">
      <alignment horizontal="right" vertical="justify" indent="2"/>
    </xf>
    <xf numFmtId="0" fontId="9" fillId="0" borderId="0" xfId="0" applyFont="1" applyAlignment="1">
      <alignment horizontal="right" indent="2"/>
    </xf>
    <xf numFmtId="166" fontId="9" fillId="0" borderId="0" xfId="1" applyNumberFormat="1" applyFont="1" applyFill="1" applyBorder="1"/>
    <xf numFmtId="166" fontId="9" fillId="0" borderId="0" xfId="1" applyNumberFormat="1" applyFont="1" applyFill="1" applyBorder="1" applyProtection="1"/>
    <xf numFmtId="166" fontId="9" fillId="0" borderId="0" xfId="0" applyNumberFormat="1" applyFont="1" applyAlignment="1">
      <alignment vertical="center"/>
    </xf>
    <xf numFmtId="43" fontId="20" fillId="0" borderId="0" xfId="1" applyFont="1" applyFill="1" applyBorder="1"/>
    <xf numFmtId="0" fontId="9" fillId="0" borderId="37" xfId="0" applyFont="1" applyBorder="1" applyAlignment="1">
      <alignment horizontal="right" indent="2"/>
    </xf>
    <xf numFmtId="0" fontId="9" fillId="0" borderId="0" xfId="0" quotePrefix="1" applyFont="1" applyAlignment="1">
      <alignment horizontal="right" indent="2"/>
    </xf>
    <xf numFmtId="5" fontId="9" fillId="0" borderId="0" xfId="1" applyNumberFormat="1" applyFont="1" applyFill="1" applyBorder="1"/>
    <xf numFmtId="5" fontId="9" fillId="0" borderId="0" xfId="1" applyNumberFormat="1" applyFont="1" applyFill="1" applyBorder="1" applyAlignment="1">
      <alignment horizontal="center"/>
    </xf>
    <xf numFmtId="5" fontId="9" fillId="0" borderId="0" xfId="1" applyNumberFormat="1" applyFont="1" applyFill="1" applyBorder="1" applyProtection="1"/>
    <xf numFmtId="5" fontId="9" fillId="0" borderId="37" xfId="1" applyNumberFormat="1" applyFont="1" applyFill="1" applyBorder="1" applyProtection="1"/>
    <xf numFmtId="5" fontId="9" fillId="0" borderId="0" xfId="0" applyNumberFormat="1" applyFont="1"/>
    <xf numFmtId="5" fontId="9" fillId="0" borderId="39" xfId="0" applyNumberFormat="1" applyFont="1" applyBorder="1"/>
    <xf numFmtId="0" fontId="20" fillId="0" borderId="0" xfId="0" quotePrefix="1" applyFont="1" applyAlignment="1">
      <alignment horizontal="right" indent="1"/>
    </xf>
    <xf numFmtId="0" fontId="20" fillId="0" borderId="0" xfId="0" applyFont="1" applyAlignment="1">
      <alignment horizontal="right" indent="1"/>
    </xf>
    <xf numFmtId="0" fontId="9" fillId="0" borderId="0" xfId="0" applyFont="1" applyAlignment="1">
      <alignment horizontal="right" indent="1"/>
    </xf>
    <xf numFmtId="3" fontId="9" fillId="0" borderId="36" xfId="0" applyNumberFormat="1" applyFont="1" applyBorder="1"/>
    <xf numFmtId="173" fontId="9" fillId="6" borderId="36" xfId="0" applyNumberFormat="1" applyFont="1" applyFill="1" applyBorder="1"/>
    <xf numFmtId="173" fontId="9" fillId="6" borderId="0" xfId="0" applyNumberFormat="1" applyFont="1" applyFill="1"/>
    <xf numFmtId="173" fontId="9" fillId="6" borderId="37" xfId="0" applyNumberFormat="1" applyFont="1" applyFill="1" applyBorder="1"/>
    <xf numFmtId="0" fontId="15" fillId="5" borderId="36" xfId="0" applyFont="1" applyFill="1" applyBorder="1"/>
    <xf numFmtId="0" fontId="20" fillId="5" borderId="0" xfId="0" quotePrefix="1" applyFont="1" applyFill="1" applyAlignment="1">
      <alignment horizontal="right" indent="1"/>
    </xf>
    <xf numFmtId="0" fontId="20" fillId="5" borderId="0" xfId="0" applyFont="1" applyFill="1" applyAlignment="1">
      <alignment horizontal="right" indent="1"/>
    </xf>
    <xf numFmtId="0" fontId="20" fillId="5" borderId="0" xfId="0" applyFont="1" applyFill="1" applyAlignment="1">
      <alignment horizontal="right" vertical="justify" indent="1"/>
    </xf>
    <xf numFmtId="0" fontId="20" fillId="5" borderId="37" xfId="0" applyFont="1" applyFill="1" applyBorder="1" applyAlignment="1">
      <alignment horizontal="right" indent="1"/>
    </xf>
    <xf numFmtId="164" fontId="9" fillId="0" borderId="0" xfId="2" applyNumberFormat="1" applyFont="1" applyFill="1" applyBorder="1"/>
    <xf numFmtId="166" fontId="9" fillId="0" borderId="37" xfId="1" applyNumberFormat="1" applyFont="1" applyFill="1" applyBorder="1"/>
    <xf numFmtId="0" fontId="9" fillId="0" borderId="37" xfId="0" applyFont="1" applyBorder="1" applyAlignment="1">
      <alignment horizontal="right" indent="1"/>
    </xf>
    <xf numFmtId="0" fontId="9" fillId="0" borderId="0" xfId="0" quotePrefix="1" applyFont="1" applyAlignment="1">
      <alignment horizontal="right" indent="1"/>
    </xf>
    <xf numFmtId="166" fontId="9" fillId="0" borderId="0" xfId="0" applyNumberFormat="1" applyFont="1"/>
    <xf numFmtId="166" fontId="9" fillId="0" borderId="0" xfId="1" applyNumberFormat="1" applyFont="1" applyFill="1" applyBorder="1" applyAlignment="1" applyProtection="1">
      <alignment horizontal="right"/>
    </xf>
    <xf numFmtId="166" fontId="9" fillId="0" borderId="37" xfId="1" applyNumberFormat="1" applyFont="1" applyFill="1" applyBorder="1" applyProtection="1"/>
    <xf numFmtId="173" fontId="9" fillId="6" borderId="0" xfId="0" applyNumberFormat="1" applyFont="1" applyFill="1" applyAlignment="1">
      <alignment horizontal="right" indent="1"/>
    </xf>
    <xf numFmtId="173" fontId="9" fillId="6" borderId="37" xfId="0" applyNumberFormat="1" applyFont="1" applyFill="1" applyBorder="1" applyAlignment="1">
      <alignment horizontal="right" indent="1"/>
    </xf>
    <xf numFmtId="0" fontId="15" fillId="0" borderId="36" xfId="0" applyFont="1" applyBorder="1"/>
    <xf numFmtId="0" fontId="5" fillId="3" borderId="17" xfId="0" applyFont="1" applyFill="1" applyBorder="1" applyAlignment="1">
      <alignment horizontal="center" vertical="center" wrapText="1"/>
    </xf>
    <xf numFmtId="1" fontId="7" fillId="3" borderId="32" xfId="0" applyNumberFormat="1" applyFont="1" applyFill="1" applyBorder="1" applyAlignment="1">
      <alignment horizontal="center" vertical="top"/>
    </xf>
    <xf numFmtId="1" fontId="7" fillId="3" borderId="43" xfId="0" applyNumberFormat="1" applyFont="1" applyFill="1" applyBorder="1" applyAlignment="1">
      <alignment horizontal="center" vertical="top"/>
    </xf>
    <xf numFmtId="169" fontId="5" fillId="0" borderId="5" xfId="1" applyNumberFormat="1" applyFont="1" applyBorder="1" applyAlignment="1">
      <alignment vertical="center"/>
    </xf>
    <xf numFmtId="169" fontId="5" fillId="0" borderId="8" xfId="1" applyNumberFormat="1" applyFont="1" applyBorder="1" applyAlignment="1">
      <alignment vertical="center"/>
    </xf>
    <xf numFmtId="0" fontId="21" fillId="0" borderId="0" xfId="0" applyFont="1" applyAlignment="1">
      <alignment horizontal="left"/>
    </xf>
    <xf numFmtId="173" fontId="9" fillId="0" borderId="41" xfId="0" applyNumberFormat="1" applyFont="1" applyBorder="1"/>
    <xf numFmtId="173" fontId="9" fillId="0" borderId="35" xfId="0" applyNumberFormat="1" applyFont="1" applyBorder="1"/>
    <xf numFmtId="169" fontId="9" fillId="0" borderId="41" xfId="1" applyNumberFormat="1" applyFont="1" applyFill="1" applyBorder="1" applyProtection="1"/>
    <xf numFmtId="0" fontId="7"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4" fillId="0" borderId="8" xfId="3" applyNumberFormat="1" applyFont="1" applyBorder="1"/>
    <xf numFmtId="49" fontId="0" fillId="3" borderId="4" xfId="0" applyNumberFormat="1" applyFill="1" applyBorder="1"/>
    <xf numFmtId="43" fontId="7" fillId="0" borderId="0" xfId="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7" fontId="2" fillId="0" borderId="6" xfId="2" applyNumberFormat="1" applyFont="1" applyFill="1" applyBorder="1" applyAlignment="1">
      <alignment horizontal="right"/>
    </xf>
    <xf numFmtId="166" fontId="4" fillId="0" borderId="8" xfId="0" applyNumberFormat="1" applyFont="1" applyBorder="1"/>
    <xf numFmtId="0" fontId="0" fillId="3" borderId="7" xfId="0" applyFill="1" applyBorder="1"/>
    <xf numFmtId="6" fontId="9" fillId="0" borderId="0" xfId="2" applyNumberFormat="1" applyFont="1" applyFill="1" applyBorder="1" applyProtection="1"/>
    <xf numFmtId="6" fontId="9" fillId="0" borderId="0" xfId="2" applyNumberFormat="1" applyFont="1" applyFill="1" applyBorder="1"/>
    <xf numFmtId="6" fontId="9" fillId="0" borderId="37" xfId="1" applyNumberFormat="1" applyFont="1" applyFill="1" applyBorder="1"/>
    <xf numFmtId="169" fontId="9" fillId="0" borderId="0" xfId="1" applyNumberFormat="1" applyFont="1" applyFill="1" applyBorder="1" applyAlignment="1">
      <alignment horizontal="center"/>
    </xf>
    <xf numFmtId="164" fontId="7" fillId="0" borderId="0" xfId="0" applyNumberFormat="1" applyFont="1"/>
    <xf numFmtId="0" fontId="7" fillId="3" borderId="22" xfId="0" applyFont="1" applyFill="1" applyBorder="1"/>
    <xf numFmtId="0" fontId="7" fillId="3" borderId="23" xfId="0" applyFont="1" applyFill="1" applyBorder="1"/>
    <xf numFmtId="0" fontId="7" fillId="0" borderId="0" xfId="0" applyFont="1" applyAlignment="1">
      <alignment horizontal="left" indent="1"/>
    </xf>
    <xf numFmtId="169" fontId="0" fillId="0" borderId="5" xfId="1" applyNumberFormat="1" applyFont="1" applyBorder="1" applyAlignment="1">
      <alignment horizontal="right"/>
    </xf>
    <xf numFmtId="171" fontId="4" fillId="0" borderId="8" xfId="1" applyNumberFormat="1" applyFont="1" applyBorder="1"/>
    <xf numFmtId="9" fontId="4" fillId="0" borderId="8" xfId="1" applyNumberFormat="1" applyFont="1" applyBorder="1"/>
    <xf numFmtId="9" fontId="4" fillId="0" borderId="9" xfId="1" applyNumberFormat="1" applyFont="1" applyBorder="1"/>
    <xf numFmtId="44" fontId="7" fillId="0" borderId="0" xfId="3" applyNumberFormat="1" applyFont="1"/>
    <xf numFmtId="1" fontId="7" fillId="0" borderId="0" xfId="0" applyNumberFormat="1" applyFont="1" applyAlignment="1">
      <alignment horizontal="center" vertical="center" wrapText="1"/>
    </xf>
    <xf numFmtId="1" fontId="7" fillId="0" borderId="0" xfId="0" applyNumberFormat="1" applyFont="1" applyAlignment="1">
      <alignment horizontal="left" vertical="center" wrapText="1"/>
    </xf>
    <xf numFmtId="169" fontId="7" fillId="0" borderId="0" xfId="1" applyNumberFormat="1" applyFont="1" applyFill="1" applyBorder="1"/>
    <xf numFmtId="164" fontId="5" fillId="0" borderId="0" xfId="2" applyNumberFormat="1" applyFont="1" applyFill="1" applyBorder="1"/>
    <xf numFmtId="164" fontId="7" fillId="0" borderId="0" xfId="2" applyNumberFormat="1" applyFont="1" applyFill="1" applyBorder="1"/>
    <xf numFmtId="44" fontId="7" fillId="0" borderId="0" xfId="2" applyFont="1" applyFill="1" applyBorder="1"/>
    <xf numFmtId="0" fontId="4" fillId="0" borderId="0" xfId="0" applyFont="1" applyAlignment="1">
      <alignment wrapText="1"/>
    </xf>
    <xf numFmtId="0" fontId="4" fillId="3" borderId="1" xfId="0" applyFont="1" applyFill="1" applyBorder="1" applyAlignment="1">
      <alignment wrapText="1"/>
    </xf>
    <xf numFmtId="166" fontId="0" fillId="4" borderId="6" xfId="0" applyNumberFormat="1" applyFill="1" applyBorder="1" applyAlignment="1">
      <alignment horizontal="right" wrapText="1"/>
    </xf>
    <xf numFmtId="0" fontId="4" fillId="3" borderId="7" xfId="0" applyFont="1" applyFill="1" applyBorder="1" applyAlignment="1">
      <alignment wrapText="1"/>
    </xf>
    <xf numFmtId="166" fontId="4" fillId="4" borderId="9" xfId="0" applyNumberFormat="1" applyFont="1" applyFill="1" applyBorder="1" applyAlignment="1">
      <alignment horizontal="right" wrapText="1"/>
    </xf>
    <xf numFmtId="0" fontId="7" fillId="3" borderId="4" xfId="0" applyFont="1" applyFill="1" applyBorder="1" applyAlignment="1">
      <alignment vertical="center" wrapText="1"/>
    </xf>
    <xf numFmtId="0" fontId="4" fillId="3" borderId="7" xfId="0" applyFont="1" applyFill="1" applyBorder="1" applyAlignment="1">
      <alignment horizontal="left" vertical="top" wrapText="1"/>
    </xf>
    <xf numFmtId="166" fontId="4" fillId="0" borderId="9" xfId="0" applyNumberFormat="1" applyFont="1" applyBorder="1" applyAlignment="1">
      <alignment horizontal="right" wrapText="1"/>
    </xf>
    <xf numFmtId="0" fontId="23" fillId="0" borderId="0" xfId="0" applyFont="1" applyAlignment="1">
      <alignment vertical="center" wrapText="1"/>
    </xf>
    <xf numFmtId="166" fontId="4" fillId="0" borderId="9" xfId="0" applyNumberFormat="1" applyFont="1" applyBorder="1" applyAlignment="1">
      <alignment wrapText="1"/>
    </xf>
    <xf numFmtId="0" fontId="19" fillId="0" borderId="0" xfId="0" applyFont="1" applyAlignment="1">
      <alignment wrapText="1"/>
    </xf>
    <xf numFmtId="166" fontId="17" fillId="0" borderId="0" xfId="0" applyNumberFormat="1" applyFont="1" applyAlignment="1">
      <alignment horizontal="right" wrapText="1"/>
    </xf>
    <xf numFmtId="6" fontId="0" fillId="0" borderId="0" xfId="0" applyNumberFormat="1"/>
    <xf numFmtId="0" fontId="0" fillId="0" borderId="0" xfId="0" applyAlignment="1">
      <alignment horizontal="left" vertical="top" wrapText="1"/>
    </xf>
    <xf numFmtId="0" fontId="4" fillId="3" borderId="3" xfId="0" applyFont="1" applyFill="1" applyBorder="1" applyAlignment="1">
      <alignment horizontal="center" vertical="center" wrapText="1"/>
    </xf>
    <xf numFmtId="0" fontId="9" fillId="0" borderId="38" xfId="0" applyFont="1" applyBorder="1" applyAlignment="1">
      <alignment horizontal="right"/>
    </xf>
    <xf numFmtId="0" fontId="9" fillId="0" borderId="39" xfId="0" applyFont="1" applyBorder="1" applyAlignment="1">
      <alignment horizontal="right"/>
    </xf>
    <xf numFmtId="0" fontId="20" fillId="0" borderId="41" xfId="0" applyFont="1" applyBorder="1" applyAlignment="1">
      <alignment horizontal="right"/>
    </xf>
    <xf numFmtId="0" fontId="9" fillId="0" borderId="14" xfId="0" applyFont="1" applyBorder="1" applyAlignment="1">
      <alignment horizontal="right"/>
    </xf>
    <xf numFmtId="0" fontId="20" fillId="0" borderId="33" xfId="0" applyFont="1" applyBorder="1" applyAlignment="1">
      <alignment horizontal="right"/>
    </xf>
    <xf numFmtId="0" fontId="9" fillId="0" borderId="35" xfId="0" applyFont="1" applyBorder="1" applyAlignment="1">
      <alignment horizontal="right"/>
    </xf>
    <xf numFmtId="0" fontId="9" fillId="0" borderId="40" xfId="0" applyFont="1" applyBorder="1" applyAlignment="1">
      <alignment horizontal="right"/>
    </xf>
    <xf numFmtId="169" fontId="9" fillId="0" borderId="38" xfId="1" applyNumberFormat="1" applyFont="1" applyFill="1" applyBorder="1" applyProtection="1"/>
    <xf numFmtId="169" fontId="9" fillId="0" borderId="40" xfId="1" applyNumberFormat="1" applyFont="1" applyFill="1" applyBorder="1"/>
    <xf numFmtId="0" fontId="20" fillId="0" borderId="38" xfId="0" applyFont="1" applyBorder="1" applyAlignment="1">
      <alignment horizontal="left" indent="1"/>
    </xf>
    <xf numFmtId="0" fontId="20" fillId="0" borderId="39" xfId="0" applyFont="1" applyBorder="1" applyAlignment="1">
      <alignment horizontal="right" indent="2"/>
    </xf>
    <xf numFmtId="0" fontId="20" fillId="0" borderId="40" xfId="0" quotePrefix="1" applyFont="1" applyBorder="1" applyAlignment="1">
      <alignment horizontal="right" indent="2"/>
    </xf>
    <xf numFmtId="0" fontId="9" fillId="0" borderId="33" xfId="0" applyFont="1" applyBorder="1" applyAlignment="1">
      <alignment horizontal="left"/>
    </xf>
    <xf numFmtId="5" fontId="9" fillId="0" borderId="34" xfId="1" applyNumberFormat="1" applyFont="1" applyFill="1" applyBorder="1"/>
    <xf numFmtId="5" fontId="9" fillId="0" borderId="34" xfId="1" applyNumberFormat="1" applyFont="1" applyFill="1" applyBorder="1" applyProtection="1"/>
    <xf numFmtId="169" fontId="9" fillId="0" borderId="34" xfId="1" applyNumberFormat="1" applyFont="1" applyFill="1" applyBorder="1"/>
    <xf numFmtId="169" fontId="9" fillId="0" borderId="34" xfId="1" applyNumberFormat="1" applyFont="1" applyFill="1" applyBorder="1" applyProtection="1"/>
    <xf numFmtId="169" fontId="9" fillId="0" borderId="35" xfId="1" applyNumberFormat="1" applyFont="1" applyFill="1" applyBorder="1"/>
    <xf numFmtId="166" fontId="9" fillId="0" borderId="34" xfId="1" applyNumberFormat="1" applyFont="1" applyFill="1" applyBorder="1"/>
    <xf numFmtId="166" fontId="9" fillId="0" borderId="34" xfId="1" applyNumberFormat="1" applyFont="1" applyFill="1" applyBorder="1" applyProtection="1"/>
    <xf numFmtId="5" fontId="9" fillId="0" borderId="34" xfId="0" applyNumberFormat="1" applyFont="1" applyBorder="1"/>
    <xf numFmtId="0" fontId="4" fillId="3" borderId="1" xfId="0" applyFont="1" applyFill="1" applyBorder="1" applyAlignment="1">
      <alignment horizontal="center" wrapText="1"/>
    </xf>
    <xf numFmtId="169" fontId="0" fillId="0" borderId="5" xfId="1" applyNumberFormat="1" applyFont="1" applyBorder="1" applyAlignment="1"/>
    <xf numFmtId="0" fontId="0" fillId="3" borderId="18" xfId="0" applyFill="1" applyBorder="1"/>
    <xf numFmtId="166" fontId="0" fillId="0" borderId="2" xfId="0" applyNumberFormat="1" applyBorder="1"/>
    <xf numFmtId="166" fontId="0" fillId="0" borderId="31" xfId="0" applyNumberFormat="1" applyBorder="1" applyAlignment="1">
      <alignment vertical="center"/>
    </xf>
    <xf numFmtId="166" fontId="17" fillId="0" borderId="31" xfId="0" applyNumberFormat="1" applyFont="1" applyBorder="1" applyAlignment="1">
      <alignment vertical="center"/>
    </xf>
    <xf numFmtId="166" fontId="12" fillId="0" borderId="31" xfId="0" applyNumberFormat="1" applyFont="1" applyBorder="1" applyAlignment="1">
      <alignment vertical="center"/>
    </xf>
    <xf numFmtId="166" fontId="4" fillId="0" borderId="45" xfId="0" applyNumberFormat="1" applyFont="1" applyBorder="1" applyAlignment="1">
      <alignment vertical="center"/>
    </xf>
    <xf numFmtId="172" fontId="6" fillId="0" borderId="0" xfId="0" applyNumberFormat="1" applyFont="1" applyAlignment="1">
      <alignment horizontal="center"/>
    </xf>
    <xf numFmtId="172" fontId="5" fillId="3" borderId="2" xfId="4" applyNumberFormat="1" applyFont="1" applyFill="1" applyBorder="1" applyAlignment="1">
      <alignment horizontal="center" vertical="center"/>
    </xf>
    <xf numFmtId="172" fontId="8" fillId="0" borderId="0" xfId="0" applyNumberFormat="1" applyFont="1"/>
    <xf numFmtId="172" fontId="6" fillId="0" borderId="0" xfId="0" applyNumberFormat="1" applyFont="1"/>
    <xf numFmtId="172" fontId="6" fillId="0" borderId="0" xfId="0" applyNumberFormat="1" applyFont="1" applyAlignment="1">
      <alignment horizontal="left"/>
    </xf>
    <xf numFmtId="172" fontId="7" fillId="0" borderId="0" xfId="0" applyNumberFormat="1" applyFont="1"/>
    <xf numFmtId="172" fontId="6" fillId="0" borderId="0" xfId="0" applyNumberFormat="1" applyFont="1" applyAlignment="1">
      <alignment vertical="center"/>
    </xf>
    <xf numFmtId="172" fontId="8" fillId="0" borderId="0" xfId="0" applyNumberFormat="1" applyFont="1" applyAlignment="1">
      <alignment horizontal="left"/>
    </xf>
    <xf numFmtId="166" fontId="7" fillId="0" borderId="5" xfId="2" applyNumberFormat="1" applyFont="1" applyBorder="1"/>
    <xf numFmtId="166" fontId="12" fillId="0" borderId="5" xfId="2" applyNumberFormat="1" applyFont="1" applyBorder="1"/>
    <xf numFmtId="166" fontId="5" fillId="0" borderId="8" xfId="2" applyNumberFormat="1" applyFont="1" applyBorder="1"/>
    <xf numFmtId="172" fontId="7" fillId="0" borderId="6" xfId="2" applyNumberFormat="1" applyFont="1" applyBorder="1"/>
    <xf numFmtId="172" fontId="5" fillId="0" borderId="6" xfId="2" applyNumberFormat="1" applyFont="1" applyBorder="1"/>
    <xf numFmtId="172" fontId="5" fillId="0" borderId="9" xfId="2" applyNumberFormat="1" applyFont="1" applyBorder="1"/>
    <xf numFmtId="166" fontId="5" fillId="0" borderId="5" xfId="2" applyNumberFormat="1" applyFont="1" applyBorder="1"/>
    <xf numFmtId="166" fontId="7" fillId="3" borderId="23" xfId="0" applyNumberFormat="1" applyFont="1" applyFill="1" applyBorder="1"/>
    <xf numFmtId="172" fontId="7" fillId="0" borderId="6" xfId="0" applyNumberFormat="1" applyFont="1" applyBorder="1"/>
    <xf numFmtId="172" fontId="5" fillId="0" borderId="6" xfId="0" applyNumberFormat="1" applyFont="1" applyBorder="1"/>
    <xf numFmtId="172" fontId="7" fillId="3" borderId="24" xfId="0" applyNumberFormat="1" applyFont="1" applyFill="1" applyBorder="1"/>
    <xf numFmtId="172" fontId="5" fillId="0" borderId="9" xfId="0" applyNumberFormat="1" applyFont="1" applyBorder="1"/>
    <xf numFmtId="166" fontId="7" fillId="0" borderId="6" xfId="2" applyNumberFormat="1" applyFont="1" applyBorder="1"/>
    <xf numFmtId="166" fontId="5" fillId="0" borderId="6" xfId="2" applyNumberFormat="1" applyFont="1" applyBorder="1"/>
    <xf numFmtId="172" fontId="7" fillId="4" borderId="5" xfId="0" applyNumberFormat="1" applyFont="1" applyFill="1" applyBorder="1"/>
    <xf numFmtId="172" fontId="7" fillId="4" borderId="6" xfId="0" applyNumberFormat="1" applyFont="1" applyFill="1" applyBorder="1"/>
    <xf numFmtId="166" fontId="5" fillId="3" borderId="2" xfId="0" applyNumberFormat="1" applyFont="1" applyFill="1" applyBorder="1" applyAlignment="1">
      <alignment horizontal="center" vertical="center" wrapText="1"/>
    </xf>
    <xf numFmtId="166" fontId="7" fillId="0" borderId="8" xfId="2" applyNumberFormat="1" applyFont="1" applyBorder="1"/>
    <xf numFmtId="172" fontId="5" fillId="3" borderId="3" xfId="0" applyNumberFormat="1" applyFont="1" applyFill="1" applyBorder="1" applyAlignment="1">
      <alignment horizontal="center" vertical="center" wrapText="1"/>
    </xf>
    <xf numFmtId="172" fontId="7" fillId="0" borderId="9" xfId="2" applyNumberFormat="1" applyFont="1" applyBorder="1"/>
    <xf numFmtId="166" fontId="5" fillId="3" borderId="11" xfId="0" applyNumberFormat="1" applyFont="1" applyFill="1" applyBorder="1" applyAlignment="1">
      <alignment horizontal="center" vertical="center" wrapText="1"/>
    </xf>
    <xf numFmtId="172" fontId="5" fillId="3" borderId="12" xfId="0" applyNumberFormat="1" applyFont="1" applyFill="1" applyBorder="1" applyAlignment="1">
      <alignment horizontal="center" vertical="center" wrapText="1"/>
    </xf>
    <xf numFmtId="166" fontId="5" fillId="3" borderId="44" xfId="0" applyNumberFormat="1" applyFont="1" applyFill="1" applyBorder="1" applyAlignment="1">
      <alignment horizontal="center" vertical="center" wrapText="1"/>
    </xf>
    <xf numFmtId="166" fontId="7" fillId="0" borderId="24" xfId="2" applyNumberFormat="1" applyFont="1" applyBorder="1" applyAlignment="1">
      <alignment vertical="center"/>
    </xf>
    <xf numFmtId="166" fontId="7" fillId="0" borderId="9" xfId="2" applyNumberFormat="1" applyFont="1" applyBorder="1" applyAlignment="1">
      <alignment vertical="center"/>
    </xf>
    <xf numFmtId="166" fontId="0" fillId="0" borderId="5" xfId="2" applyNumberFormat="1" applyFont="1" applyBorder="1"/>
    <xf numFmtId="166" fontId="4" fillId="0" borderId="8" xfId="2" applyNumberFormat="1" applyFont="1" applyBorder="1"/>
    <xf numFmtId="166" fontId="4" fillId="3" borderId="2" xfId="0" applyNumberFormat="1" applyFont="1" applyFill="1" applyBorder="1" applyAlignment="1">
      <alignment horizontal="center" vertical="center" wrapText="1"/>
    </xf>
    <xf numFmtId="166" fontId="0" fillId="0" borderId="8" xfId="2" applyNumberFormat="1" applyFont="1" applyBorder="1"/>
    <xf numFmtId="166" fontId="4" fillId="3" borderId="3" xfId="0" applyNumberFormat="1" applyFont="1" applyFill="1" applyBorder="1" applyAlignment="1">
      <alignment horizontal="center" vertical="center" wrapText="1"/>
    </xf>
    <xf numFmtId="166" fontId="0" fillId="0" borderId="6" xfId="2" applyNumberFormat="1" applyFont="1" applyBorder="1"/>
    <xf numFmtId="166" fontId="0" fillId="0" borderId="9" xfId="2" applyNumberFormat="1" applyFont="1" applyBorder="1"/>
    <xf numFmtId="166" fontId="4" fillId="3" borderId="16" xfId="0" applyNumberFormat="1" applyFont="1" applyFill="1" applyBorder="1" applyAlignment="1">
      <alignment horizontal="center" vertical="center" wrapText="1"/>
    </xf>
    <xf numFmtId="172" fontId="0" fillId="0" borderId="0" xfId="1" applyNumberFormat="1" applyFont="1"/>
    <xf numFmtId="172" fontId="4" fillId="3" borderId="12" xfId="1" applyNumberFormat="1" applyFont="1" applyFill="1" applyBorder="1" applyAlignment="1">
      <alignment horizontal="center" vertical="center" wrapText="1"/>
    </xf>
    <xf numFmtId="172" fontId="4" fillId="3" borderId="12" xfId="0" applyNumberFormat="1" applyFont="1" applyFill="1" applyBorder="1" applyAlignment="1">
      <alignment horizontal="center" vertical="center" wrapText="1"/>
    </xf>
    <xf numFmtId="166" fontId="4" fillId="3" borderId="11" xfId="0" applyNumberFormat="1" applyFont="1" applyFill="1" applyBorder="1" applyAlignment="1">
      <alignment horizontal="center" vertical="center" wrapText="1"/>
    </xf>
    <xf numFmtId="166" fontId="4" fillId="0" borderId="9" xfId="2" applyNumberFormat="1" applyFont="1" applyBorder="1"/>
    <xf numFmtId="166" fontId="4" fillId="0" borderId="5" xfId="2" applyNumberFormat="1" applyFont="1" applyBorder="1"/>
    <xf numFmtId="5" fontId="0" fillId="0" borderId="6" xfId="2" applyNumberFormat="1" applyFont="1" applyBorder="1"/>
    <xf numFmtId="5" fontId="0" fillId="0" borderId="6" xfId="2" applyNumberFormat="1" applyFont="1" applyBorder="1" applyAlignment="1">
      <alignment horizontal="right"/>
    </xf>
    <xf numFmtId="5" fontId="4" fillId="0" borderId="9" xfId="2" applyNumberFormat="1" applyFont="1" applyBorder="1"/>
    <xf numFmtId="0" fontId="7" fillId="3" borderId="19" xfId="4" applyFont="1" applyFill="1" applyBorder="1"/>
    <xf numFmtId="0" fontId="24" fillId="0" borderId="0" xfId="0" applyFont="1"/>
    <xf numFmtId="172" fontId="25" fillId="0" borderId="0" xfId="0" applyNumberFormat="1" applyFont="1"/>
    <xf numFmtId="0" fontId="25" fillId="0" borderId="0" xfId="0" applyFont="1"/>
    <xf numFmtId="0" fontId="19" fillId="0" borderId="0" xfId="0" applyFont="1" applyAlignment="1">
      <alignment horizontal="left"/>
    </xf>
    <xf numFmtId="0" fontId="14" fillId="0" borderId="0" xfId="0" applyFont="1"/>
    <xf numFmtId="3" fontId="7" fillId="0" borderId="5" xfId="1" applyNumberFormat="1" applyFont="1" applyBorder="1"/>
    <xf numFmtId="3" fontId="12" fillId="0" borderId="5" xfId="1" applyNumberFormat="1" applyFont="1" applyBorder="1"/>
    <xf numFmtId="3" fontId="5" fillId="0" borderId="8" xfId="1" applyNumberFormat="1" applyFont="1" applyBorder="1"/>
    <xf numFmtId="0" fontId="5" fillId="0" borderId="8" xfId="0" applyFont="1" applyBorder="1"/>
    <xf numFmtId="0" fontId="5" fillId="3" borderId="4" xfId="4" applyFont="1" applyFill="1" applyBorder="1"/>
    <xf numFmtId="3" fontId="5" fillId="0" borderId="5" xfId="1" applyNumberFormat="1" applyFont="1" applyBorder="1"/>
    <xf numFmtId="165" fontId="5" fillId="0" borderId="5" xfId="3" applyNumberFormat="1" applyFont="1" applyBorder="1"/>
    <xf numFmtId="165" fontId="5" fillId="0" borderId="6" xfId="3" applyNumberFormat="1" applyFont="1" applyFill="1" applyBorder="1"/>
    <xf numFmtId="3" fontId="7" fillId="0" borderId="0" xfId="0" applyNumberFormat="1" applyFont="1"/>
    <xf numFmtId="0" fontId="7" fillId="0" borderId="0" xfId="1" applyNumberFormat="1" applyFont="1"/>
    <xf numFmtId="10" fontId="7" fillId="0" borderId="0" xfId="3" applyNumberFormat="1" applyFont="1"/>
    <xf numFmtId="166" fontId="2" fillId="0" borderId="5" xfId="2" applyNumberFormat="1" applyFont="1" applyBorder="1"/>
    <xf numFmtId="166" fontId="2" fillId="0" borderId="8" xfId="2" applyNumberFormat="1" applyFont="1" applyBorder="1"/>
    <xf numFmtId="169" fontId="2" fillId="0" borderId="5" xfId="1" applyNumberFormat="1" applyFont="1" applyBorder="1"/>
    <xf numFmtId="169" fontId="2" fillId="0" borderId="8" xfId="1" applyNumberFormat="1" applyFont="1" applyBorder="1"/>
    <xf numFmtId="1" fontId="7" fillId="3" borderId="4" xfId="0" applyNumberFormat="1" applyFont="1" applyFill="1" applyBorder="1" applyAlignment="1">
      <alignment horizontal="left" vertical="top"/>
    </xf>
    <xf numFmtId="166" fontId="7" fillId="0" borderId="47" xfId="2" applyNumberFormat="1" applyFont="1" applyBorder="1" applyAlignment="1">
      <alignment vertical="center"/>
    </xf>
    <xf numFmtId="1" fontId="7" fillId="3" borderId="5" xfId="0" applyNumberFormat="1" applyFont="1" applyFill="1" applyBorder="1" applyAlignment="1">
      <alignment horizontal="center" vertical="top" wrapText="1"/>
    </xf>
    <xf numFmtId="165" fontId="0" fillId="0" borderId="9" xfId="3" applyNumberFormat="1" applyFont="1" applyBorder="1"/>
    <xf numFmtId="1" fontId="7" fillId="3" borderId="7" xfId="0" applyNumberFormat="1" applyFont="1" applyFill="1" applyBorder="1" applyAlignment="1">
      <alignment horizontal="left" vertical="top"/>
    </xf>
    <xf numFmtId="1" fontId="7" fillId="3" borderId="8" xfId="0" applyNumberFormat="1" applyFont="1" applyFill="1" applyBorder="1" applyAlignment="1">
      <alignment horizontal="center" vertical="top" wrapText="1"/>
    </xf>
    <xf numFmtId="169" fontId="7" fillId="0" borderId="0" xfId="1" applyNumberFormat="1" applyFont="1" applyBorder="1" applyAlignment="1">
      <alignment vertical="center"/>
    </xf>
    <xf numFmtId="169" fontId="5" fillId="0" borderId="0" xfId="1" applyNumberFormat="1" applyFont="1" applyBorder="1" applyAlignment="1">
      <alignment vertical="center"/>
    </xf>
    <xf numFmtId="166" fontId="7" fillId="0" borderId="0" xfId="2" applyNumberFormat="1" applyFont="1" applyBorder="1" applyAlignment="1">
      <alignment vertical="center"/>
    </xf>
    <xf numFmtId="0" fontId="5" fillId="3" borderId="44" xfId="0" applyFont="1" applyFill="1" applyBorder="1" applyAlignment="1">
      <alignment horizontal="center" vertical="center"/>
    </xf>
    <xf numFmtId="165" fontId="7" fillId="0" borderId="24" xfId="3" applyNumberFormat="1" applyFont="1" applyBorder="1" applyAlignment="1">
      <alignment vertical="center"/>
    </xf>
    <xf numFmtId="165" fontId="5" fillId="0" borderId="47" xfId="3" applyNumberFormat="1" applyFont="1" applyBorder="1" applyAlignment="1">
      <alignment vertical="center"/>
    </xf>
    <xf numFmtId="165" fontId="5" fillId="0" borderId="0" xfId="3" applyNumberFormat="1" applyFont="1" applyBorder="1" applyAlignment="1">
      <alignment vertical="center"/>
    </xf>
    <xf numFmtId="166" fontId="5" fillId="3" borderId="3" xfId="0" applyNumberFormat="1" applyFont="1" applyFill="1" applyBorder="1" applyAlignment="1">
      <alignment horizontal="center" vertical="center" wrapText="1"/>
    </xf>
    <xf numFmtId="166" fontId="7" fillId="0" borderId="9" xfId="2" applyNumberFormat="1" applyFont="1" applyBorder="1"/>
    <xf numFmtId="0" fontId="4" fillId="0" borderId="0" xfId="0" applyFont="1" applyAlignment="1">
      <alignment horizontal="left"/>
    </xf>
    <xf numFmtId="1" fontId="7" fillId="3" borderId="32" xfId="0" applyNumberFormat="1" applyFont="1" applyFill="1" applyBorder="1" applyAlignment="1">
      <alignment horizontal="left" vertical="center"/>
    </xf>
    <xf numFmtId="1" fontId="7" fillId="0" borderId="0" xfId="0" applyNumberFormat="1" applyFont="1" applyAlignment="1">
      <alignment horizontal="left" vertical="center"/>
    </xf>
    <xf numFmtId="165" fontId="0" fillId="0" borderId="5" xfId="3" applyNumberFormat="1" applyFont="1" applyBorder="1" applyAlignment="1">
      <alignment horizontal="right"/>
    </xf>
    <xf numFmtId="44" fontId="5" fillId="3" borderId="2" xfId="2" applyFont="1" applyFill="1" applyBorder="1" applyAlignment="1">
      <alignment horizontal="center" vertical="center" wrapText="1"/>
    </xf>
    <xf numFmtId="3" fontId="7" fillId="0" borderId="6" xfId="1" applyNumberFormat="1" applyFont="1" applyBorder="1"/>
    <xf numFmtId="3" fontId="5" fillId="0" borderId="9" xfId="1" applyNumberFormat="1" applyFont="1" applyBorder="1"/>
    <xf numFmtId="169" fontId="0" fillId="0" borderId="6" xfId="1" applyNumberFormat="1" applyFont="1" applyBorder="1" applyAlignment="1"/>
    <xf numFmtId="174" fontId="0" fillId="0" borderId="5" xfId="2" applyNumberFormat="1" applyFont="1" applyBorder="1"/>
    <xf numFmtId="3" fontId="7" fillId="0" borderId="8" xfId="1" applyNumberFormat="1" applyFont="1" applyBorder="1"/>
    <xf numFmtId="165" fontId="0" fillId="0" borderId="8" xfId="3" applyNumberFormat="1" applyFont="1" applyBorder="1"/>
    <xf numFmtId="6" fontId="9" fillId="0" borderId="37" xfId="2" applyNumberFormat="1" applyFont="1" applyFill="1" applyBorder="1" applyProtection="1"/>
    <xf numFmtId="0" fontId="17" fillId="0" borderId="31" xfId="0" applyFont="1" applyBorder="1"/>
    <xf numFmtId="166" fontId="4" fillId="0" borderId="45" xfId="0" applyNumberFormat="1" applyFont="1" applyBorder="1"/>
    <xf numFmtId="0" fontId="0" fillId="3" borderId="19" xfId="0" applyFill="1" applyBorder="1"/>
    <xf numFmtId="0" fontId="0" fillId="0" borderId="17" xfId="0" applyBorder="1"/>
    <xf numFmtId="0" fontId="0" fillId="0" borderId="32" xfId="0" applyBorder="1"/>
    <xf numFmtId="0" fontId="4" fillId="0" borderId="43" xfId="0" applyFont="1" applyBorder="1"/>
    <xf numFmtId="166" fontId="17" fillId="0" borderId="14" xfId="0" applyNumberFormat="1" applyFont="1" applyBorder="1"/>
    <xf numFmtId="166" fontId="17" fillId="0" borderId="5" xfId="0" applyNumberFormat="1" applyFont="1" applyBorder="1"/>
    <xf numFmtId="0" fontId="26" fillId="0" borderId="0" xfId="0" applyFont="1"/>
    <xf numFmtId="166" fontId="5" fillId="0" borderId="5" xfId="2" applyNumberFormat="1" applyFont="1" applyBorder="1" applyAlignment="1">
      <alignment vertical="center"/>
    </xf>
    <xf numFmtId="166" fontId="7" fillId="0" borderId="5" xfId="2" applyNumberFormat="1" applyFont="1" applyBorder="1" applyAlignment="1">
      <alignment vertical="center"/>
    </xf>
    <xf numFmtId="172" fontId="7" fillId="0" borderId="6" xfId="2" applyNumberFormat="1" applyFont="1" applyBorder="1" applyAlignment="1">
      <alignment vertical="center"/>
    </xf>
    <xf numFmtId="0" fontId="7"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xf>
    <xf numFmtId="0" fontId="7" fillId="0" borderId="0" xfId="0" applyFont="1" applyAlignment="1">
      <alignment vertical="center"/>
    </xf>
    <xf numFmtId="0" fontId="27" fillId="0" borderId="0" xfId="0" applyFont="1"/>
    <xf numFmtId="0" fontId="29" fillId="0" borderId="0" xfId="0" applyFont="1"/>
    <xf numFmtId="0" fontId="28" fillId="0" borderId="0" xfId="0" applyFont="1"/>
    <xf numFmtId="0" fontId="30" fillId="0" borderId="0" xfId="0" applyFont="1"/>
    <xf numFmtId="0" fontId="5" fillId="3" borderId="5" xfId="0" applyFont="1" applyFill="1" applyBorder="1" applyAlignment="1">
      <alignment horizontal="center" vertical="top" wrapText="1"/>
    </xf>
    <xf numFmtId="169" fontId="5" fillId="7" borderId="5" xfId="0" applyNumberFormat="1" applyFont="1" applyFill="1" applyBorder="1" applyAlignment="1">
      <alignment vertical="center"/>
    </xf>
    <xf numFmtId="0" fontId="5" fillId="7" borderId="5" xfId="0" applyFont="1" applyFill="1" applyBorder="1"/>
    <xf numFmtId="0" fontId="5" fillId="3" borderId="6" xfId="0" applyFont="1" applyFill="1" applyBorder="1" applyAlignment="1">
      <alignment horizontal="center" vertical="top" wrapText="1"/>
    </xf>
    <xf numFmtId="169" fontId="5" fillId="7" borderId="6" xfId="0" applyNumberFormat="1" applyFont="1" applyFill="1" applyBorder="1" applyAlignment="1">
      <alignment vertical="center"/>
    </xf>
    <xf numFmtId="169" fontId="5" fillId="7" borderId="8" xfId="0" applyNumberFormat="1" applyFont="1" applyFill="1" applyBorder="1" applyAlignment="1">
      <alignment vertical="center"/>
    </xf>
    <xf numFmtId="0" fontId="5" fillId="7" borderId="8" xfId="0" applyFont="1" applyFill="1" applyBorder="1"/>
    <xf numFmtId="169" fontId="5" fillId="7" borderId="9" xfId="0" applyNumberFormat="1" applyFont="1" applyFill="1" applyBorder="1" applyAlignment="1">
      <alignment vertical="center"/>
    </xf>
    <xf numFmtId="169" fontId="0" fillId="0" borderId="4" xfId="1" applyNumberFormat="1" applyFont="1" applyBorder="1" applyAlignment="1">
      <alignment horizontal="right" vertical="center"/>
    </xf>
    <xf numFmtId="166" fontId="0" fillId="0" borderId="5" xfId="2" applyNumberFormat="1" applyFont="1" applyBorder="1" applyAlignment="1">
      <alignment horizontal="right" vertical="center"/>
    </xf>
    <xf numFmtId="172" fontId="0" fillId="0" borderId="6" xfId="1" applyNumberFormat="1" applyFont="1" applyBorder="1" applyAlignment="1">
      <alignment horizontal="right" vertical="center"/>
    </xf>
    <xf numFmtId="3" fontId="0" fillId="0" borderId="4" xfId="0" applyNumberFormat="1" applyBorder="1" applyAlignment="1">
      <alignment horizontal="right" vertical="center"/>
    </xf>
    <xf numFmtId="172" fontId="0" fillId="0" borderId="6" xfId="0" applyNumberFormat="1" applyBorder="1" applyAlignment="1">
      <alignment horizontal="right" vertical="center"/>
    </xf>
    <xf numFmtId="169" fontId="4" fillId="0" borderId="4" xfId="1" applyNumberFormat="1" applyFont="1" applyBorder="1" applyAlignment="1">
      <alignment horizontal="right" vertical="center"/>
    </xf>
    <xf numFmtId="170" fontId="0" fillId="0" borderId="15" xfId="3" applyNumberFormat="1" applyFont="1" applyBorder="1" applyAlignment="1">
      <alignment horizontal="right" vertical="center"/>
    </xf>
    <xf numFmtId="170" fontId="0" fillId="0" borderId="6" xfId="3" applyNumberFormat="1" applyFont="1" applyBorder="1" applyAlignment="1">
      <alignment horizontal="right" vertical="center"/>
    </xf>
    <xf numFmtId="169" fontId="0" fillId="0" borderId="7" xfId="1" applyNumberFormat="1" applyFont="1" applyBorder="1" applyAlignment="1">
      <alignment horizontal="right" vertical="center"/>
    </xf>
    <xf numFmtId="166" fontId="0" fillId="0" borderId="8" xfId="2" applyNumberFormat="1" applyFont="1" applyBorder="1" applyAlignment="1">
      <alignment horizontal="right" vertical="center"/>
    </xf>
    <xf numFmtId="172" fontId="0" fillId="0" borderId="9" xfId="1" applyNumberFormat="1" applyFont="1" applyBorder="1" applyAlignment="1">
      <alignment horizontal="right" vertical="center"/>
    </xf>
    <xf numFmtId="3" fontId="0" fillId="0" borderId="7" xfId="0" applyNumberFormat="1" applyBorder="1" applyAlignment="1">
      <alignment horizontal="right" vertical="center"/>
    </xf>
    <xf numFmtId="172" fontId="0" fillId="0" borderId="9" xfId="0" applyNumberFormat="1" applyBorder="1" applyAlignment="1">
      <alignment horizontal="right" vertical="center"/>
    </xf>
    <xf numFmtId="169" fontId="4" fillId="0" borderId="7" xfId="1" applyNumberFormat="1" applyFont="1" applyBorder="1" applyAlignment="1">
      <alignment horizontal="right" vertical="center"/>
    </xf>
    <xf numFmtId="170" fontId="0" fillId="0" borderId="9" xfId="3" applyNumberFormat="1" applyFont="1" applyBorder="1" applyAlignment="1">
      <alignment horizontal="right" vertical="center"/>
    </xf>
    <xf numFmtId="166" fontId="0" fillId="0" borderId="6" xfId="2" applyNumberFormat="1" applyFont="1" applyBorder="1" applyAlignment="1">
      <alignment horizontal="right" vertical="center"/>
    </xf>
    <xf numFmtId="166" fontId="4" fillId="0" borderId="13" xfId="2" applyNumberFormat="1" applyFont="1" applyBorder="1" applyAlignment="1">
      <alignment horizontal="right" vertical="center"/>
    </xf>
    <xf numFmtId="166" fontId="4" fillId="0" borderId="4" xfId="2" applyNumberFormat="1" applyFont="1" applyBorder="1" applyAlignment="1">
      <alignment horizontal="right" vertical="center"/>
    </xf>
    <xf numFmtId="166" fontId="0" fillId="0" borderId="9" xfId="2" applyNumberFormat="1" applyFont="1" applyBorder="1" applyAlignment="1">
      <alignment horizontal="right" vertical="center"/>
    </xf>
    <xf numFmtId="166" fontId="4" fillId="0" borderId="7" xfId="2" applyNumberFormat="1" applyFont="1" applyBorder="1" applyAlignment="1">
      <alignment horizontal="right" vertical="center"/>
    </xf>
    <xf numFmtId="0" fontId="0" fillId="3" borderId="4" xfId="0" applyFill="1" applyBorder="1" applyAlignment="1">
      <alignment horizontal="left"/>
    </xf>
    <xf numFmtId="0" fontId="0" fillId="3" borderId="7" xfId="0" applyFill="1" applyBorder="1" applyAlignment="1">
      <alignment horizontal="left"/>
    </xf>
    <xf numFmtId="0" fontId="4" fillId="3" borderId="21" xfId="0" applyFont="1" applyFill="1" applyBorder="1" applyAlignment="1">
      <alignment horizontal="left"/>
    </xf>
    <xf numFmtId="3" fontId="7" fillId="0" borderId="6" xfId="0" applyNumberFormat="1" applyFont="1" applyBorder="1"/>
    <xf numFmtId="0" fontId="31" fillId="0" borderId="0" xfId="30"/>
    <xf numFmtId="0" fontId="4" fillId="4" borderId="0" xfId="0" applyFont="1" applyFill="1"/>
    <xf numFmtId="3" fontId="4" fillId="0" borderId="8" xfId="2" applyNumberFormat="1" applyFont="1" applyBorder="1"/>
    <xf numFmtId="3" fontId="4" fillId="0" borderId="9" xfId="2" applyNumberFormat="1" applyFont="1" applyBorder="1"/>
    <xf numFmtId="10" fontId="0" fillId="0" borderId="6" xfId="3" applyNumberFormat="1" applyFont="1" applyBorder="1" applyAlignment="1">
      <alignment horizontal="right" vertical="center"/>
    </xf>
    <xf numFmtId="10" fontId="12" fillId="0" borderId="6" xfId="3" applyNumberFormat="1" applyFont="1" applyBorder="1" applyAlignment="1">
      <alignment vertical="center"/>
    </xf>
    <xf numFmtId="10" fontId="0" fillId="0" borderId="15" xfId="3" applyNumberFormat="1" applyFont="1" applyBorder="1" applyAlignment="1">
      <alignment vertical="center"/>
    </xf>
    <xf numFmtId="10" fontId="4" fillId="0" borderId="9" xfId="0" applyNumberFormat="1" applyFont="1" applyBorder="1" applyAlignment="1">
      <alignment vertical="center"/>
    </xf>
    <xf numFmtId="10" fontId="0" fillId="0" borderId="3" xfId="3" applyNumberFormat="1" applyFont="1" applyBorder="1" applyAlignment="1">
      <alignment vertical="center"/>
    </xf>
    <xf numFmtId="10" fontId="4" fillId="0" borderId="9" xfId="3" applyNumberFormat="1" applyFont="1" applyBorder="1" applyAlignment="1">
      <alignment vertical="center"/>
    </xf>
    <xf numFmtId="10" fontId="0" fillId="0" borderId="0" xfId="3" applyNumberFormat="1" applyFont="1"/>
    <xf numFmtId="10" fontId="17" fillId="0" borderId="15" xfId="3" applyNumberFormat="1" applyFont="1" applyBorder="1" applyAlignment="1">
      <alignment vertical="center"/>
    </xf>
    <xf numFmtId="0" fontId="13" fillId="0" borderId="0" xfId="0" applyFont="1"/>
    <xf numFmtId="3" fontId="0" fillId="0" borderId="0" xfId="0" applyNumberFormat="1"/>
    <xf numFmtId="0" fontId="7" fillId="0" borderId="0" xfId="0" applyFont="1" applyAlignment="1">
      <alignment wrapText="1"/>
    </xf>
    <xf numFmtId="169" fontId="7" fillId="0" borderId="0" xfId="1" applyNumberFormat="1" applyFont="1"/>
    <xf numFmtId="169" fontId="0" fillId="0" borderId="0" xfId="1" applyNumberFormat="1" applyFont="1"/>
    <xf numFmtId="172" fontId="7" fillId="0" borderId="0" xfId="2" applyNumberFormat="1" applyFont="1"/>
    <xf numFmtId="172" fontId="0" fillId="0" borderId="0" xfId="2" applyNumberFormat="1" applyFont="1"/>
    <xf numFmtId="172" fontId="5" fillId="3" borderId="3" xfId="2" applyNumberFormat="1" applyFont="1" applyFill="1" applyBorder="1" applyAlignment="1">
      <alignment horizontal="center" vertical="center" wrapText="1"/>
    </xf>
    <xf numFmtId="0" fontId="7" fillId="0" borderId="5" xfId="0" applyFont="1" applyBorder="1" applyAlignment="1">
      <alignment wrapText="1"/>
    </xf>
    <xf numFmtId="0" fontId="7" fillId="0" borderId="8" xfId="0" applyFont="1" applyBorder="1" applyAlignment="1">
      <alignment wrapText="1"/>
    </xf>
    <xf numFmtId="169" fontId="7" fillId="0" borderId="9" xfId="1" applyNumberFormat="1" applyFont="1" applyBorder="1"/>
    <xf numFmtId="169" fontId="7" fillId="0" borderId="0" xfId="1" applyNumberFormat="1" applyFont="1" applyAlignment="1">
      <alignment horizontal="right" wrapText="1"/>
    </xf>
    <xf numFmtId="1" fontId="7" fillId="3" borderId="32" xfId="0" applyNumberFormat="1" applyFont="1" applyFill="1" applyBorder="1" applyAlignment="1">
      <alignment horizontal="left" vertical="center" wrapText="1"/>
    </xf>
    <xf numFmtId="166" fontId="5" fillId="0" borderId="8" xfId="2" applyNumberFormat="1" applyFont="1" applyBorder="1" applyAlignment="1">
      <alignment vertical="center"/>
    </xf>
    <xf numFmtId="166" fontId="7" fillId="0" borderId="8" xfId="2" applyNumberFormat="1" applyFont="1" applyBorder="1" applyAlignment="1">
      <alignment vertical="center"/>
    </xf>
    <xf numFmtId="172" fontId="7" fillId="0" borderId="9" xfId="2" applyNumberFormat="1" applyFont="1" applyBorder="1" applyAlignment="1">
      <alignment vertical="center"/>
    </xf>
    <xf numFmtId="1" fontId="7" fillId="3" borderId="43" xfId="0" applyNumberFormat="1" applyFont="1" applyFill="1" applyBorder="1" applyAlignment="1">
      <alignment horizontal="left" vertical="center" wrapText="1"/>
    </xf>
    <xf numFmtId="166" fontId="7" fillId="0" borderId="6" xfId="2" applyNumberFormat="1" applyFont="1" applyBorder="1" applyAlignment="1">
      <alignment vertical="center"/>
    </xf>
    <xf numFmtId="171" fontId="0" fillId="0" borderId="4" xfId="1" applyNumberFormat="1" applyFont="1" applyBorder="1" applyAlignment="1">
      <alignment vertical="center"/>
    </xf>
    <xf numFmtId="3" fontId="7" fillId="0" borderId="5" xfId="1" applyNumberFormat="1" applyFont="1" applyBorder="1" applyAlignment="1">
      <alignment vertical="center"/>
    </xf>
    <xf numFmtId="165" fontId="0" fillId="0" borderId="6" xfId="3" applyNumberFormat="1" applyFont="1" applyBorder="1" applyAlignment="1">
      <alignment vertical="center"/>
    </xf>
    <xf numFmtId="166" fontId="0" fillId="0" borderId="4" xfId="2" applyNumberFormat="1" applyFont="1" applyBorder="1" applyAlignment="1">
      <alignment vertical="center"/>
    </xf>
    <xf numFmtId="166" fontId="0" fillId="0" borderId="5" xfId="2" applyNumberFormat="1" applyFont="1" applyBorder="1" applyAlignment="1">
      <alignment vertical="center"/>
    </xf>
    <xf numFmtId="166" fontId="0" fillId="0" borderId="5" xfId="0" applyNumberFormat="1" applyBorder="1" applyAlignment="1">
      <alignment vertical="center"/>
    </xf>
    <xf numFmtId="171" fontId="4" fillId="0" borderId="7" xfId="1" applyNumberFormat="1" applyFont="1" applyBorder="1" applyAlignment="1">
      <alignment vertical="center"/>
    </xf>
    <xf numFmtId="37" fontId="4" fillId="0" borderId="8" xfId="1" applyNumberFormat="1" applyFont="1" applyBorder="1" applyAlignment="1">
      <alignment vertical="center"/>
    </xf>
    <xf numFmtId="171" fontId="4" fillId="0" borderId="8" xfId="0" applyNumberFormat="1" applyFont="1" applyBorder="1" applyAlignment="1">
      <alignment vertical="center"/>
    </xf>
    <xf numFmtId="165" fontId="4" fillId="0" borderId="9" xfId="3" applyNumberFormat="1" applyFont="1" applyBorder="1" applyAlignment="1">
      <alignment vertical="center"/>
    </xf>
    <xf numFmtId="166" fontId="4" fillId="0" borderId="7" xfId="2" applyNumberFormat="1" applyFont="1" applyBorder="1" applyAlignment="1">
      <alignment vertical="center"/>
    </xf>
    <xf numFmtId="166" fontId="4" fillId="0" borderId="8" xfId="2" applyNumberFormat="1" applyFont="1" applyBorder="1" applyAlignment="1">
      <alignment vertical="center"/>
    </xf>
    <xf numFmtId="166" fontId="4" fillId="0" borderId="8" xfId="0" applyNumberFormat="1" applyFont="1" applyBorder="1" applyAlignment="1">
      <alignment vertical="center"/>
    </xf>
    <xf numFmtId="172" fontId="0" fillId="0" borderId="4" xfId="2" applyNumberFormat="1" applyFont="1" applyBorder="1" applyAlignment="1">
      <alignment vertical="center"/>
    </xf>
    <xf numFmtId="172" fontId="0" fillId="0" borderId="5" xfId="2" applyNumberFormat="1" applyFont="1" applyBorder="1" applyAlignment="1">
      <alignment vertical="center"/>
    </xf>
    <xf numFmtId="172" fontId="0" fillId="0" borderId="5" xfId="0" applyNumberFormat="1" applyBorder="1" applyAlignment="1">
      <alignment vertical="center"/>
    </xf>
    <xf numFmtId="172" fontId="4" fillId="0" borderId="8" xfId="2" applyNumberFormat="1" applyFont="1" applyBorder="1" applyAlignment="1">
      <alignment vertical="center"/>
    </xf>
    <xf numFmtId="172" fontId="4" fillId="0" borderId="8" xfId="0" applyNumberFormat="1" applyFont="1" applyBorder="1" applyAlignment="1">
      <alignment vertical="center"/>
    </xf>
    <xf numFmtId="1" fontId="0" fillId="3" borderId="4" xfId="0" applyNumberFormat="1" applyFill="1" applyBorder="1" applyAlignment="1">
      <alignment horizontal="center" vertical="center"/>
    </xf>
    <xf numFmtId="1" fontId="0" fillId="3" borderId="7" xfId="0" applyNumberFormat="1" applyFill="1" applyBorder="1" applyAlignment="1">
      <alignment horizontal="center" vertical="center"/>
    </xf>
    <xf numFmtId="0" fontId="14" fillId="0" borderId="0" xfId="0" quotePrefix="1" applyFont="1"/>
    <xf numFmtId="0" fontId="0" fillId="3" borderId="25" xfId="0" applyFill="1" applyBorder="1"/>
    <xf numFmtId="166" fontId="0" fillId="0" borderId="23" xfId="0" applyNumberFormat="1" applyBorder="1" applyAlignment="1">
      <alignment vertical="center"/>
    </xf>
    <xf numFmtId="0" fontId="0" fillId="0" borderId="41" xfId="0" applyBorder="1"/>
    <xf numFmtId="0" fontId="0" fillId="0" borderId="14" xfId="0" applyBorder="1" applyAlignment="1">
      <alignment horizontal="left"/>
    </xf>
    <xf numFmtId="0" fontId="0" fillId="0" borderId="41" xfId="0" applyBorder="1" applyAlignment="1">
      <alignment horizontal="left"/>
    </xf>
    <xf numFmtId="0" fontId="0" fillId="0" borderId="42" xfId="0" applyBorder="1" applyAlignment="1">
      <alignment horizontal="left"/>
    </xf>
    <xf numFmtId="0" fontId="17" fillId="0" borderId="14" xfId="0" applyFont="1" applyBorder="1"/>
    <xf numFmtId="0" fontId="0" fillId="0" borderId="14" xfId="0" applyBorder="1"/>
    <xf numFmtId="0" fontId="0" fillId="0" borderId="42" xfId="0" applyBorder="1"/>
    <xf numFmtId="0" fontId="17" fillId="0" borderId="32" xfId="0" applyFont="1" applyBorder="1"/>
    <xf numFmtId="0" fontId="4" fillId="3" borderId="21" xfId="0" applyFont="1" applyFill="1" applyBorder="1"/>
    <xf numFmtId="0" fontId="0" fillId="3" borderId="10" xfId="0" applyFill="1" applyBorder="1"/>
    <xf numFmtId="0" fontId="32" fillId="0" borderId="0" xfId="0" applyFont="1"/>
    <xf numFmtId="172" fontId="5" fillId="3" borderId="44" xfId="2" applyNumberFormat="1" applyFont="1" applyFill="1" applyBorder="1" applyAlignment="1">
      <alignment horizontal="center" vertical="center" wrapText="1"/>
    </xf>
    <xf numFmtId="172" fontId="5" fillId="3" borderId="2" xfId="2" applyNumberFormat="1" applyFont="1" applyFill="1" applyBorder="1" applyAlignment="1">
      <alignment horizontal="center" vertical="center" wrapText="1"/>
    </xf>
    <xf numFmtId="169" fontId="0" fillId="9" borderId="5" xfId="1" applyNumberFormat="1" applyFont="1" applyFill="1" applyBorder="1" applyAlignment="1">
      <alignment horizontal="right"/>
    </xf>
    <xf numFmtId="172" fontId="7" fillId="0" borderId="24" xfId="2" applyNumberFormat="1" applyFont="1" applyBorder="1"/>
    <xf numFmtId="0" fontId="4" fillId="3" borderId="18" xfId="0" applyFont="1" applyFill="1" applyBorder="1" applyAlignment="1">
      <alignment vertical="top"/>
    </xf>
    <xf numFmtId="0" fontId="4" fillId="3" borderId="44" xfId="0" applyFont="1" applyFill="1" applyBorder="1" applyAlignment="1">
      <alignment horizontal="center" vertical="center"/>
    </xf>
    <xf numFmtId="0" fontId="4" fillId="3" borderId="2" xfId="0" applyFont="1" applyFill="1" applyBorder="1" applyAlignment="1">
      <alignment horizontal="center" vertical="center"/>
    </xf>
    <xf numFmtId="0" fontId="31" fillId="0" borderId="0" xfId="30" applyFill="1"/>
    <xf numFmtId="0" fontId="4" fillId="3" borderId="13" xfId="0" applyFont="1" applyFill="1" applyBorder="1" applyAlignment="1">
      <alignment horizontal="center" vertical="center" wrapText="1"/>
    </xf>
    <xf numFmtId="0" fontId="5" fillId="3" borderId="4" xfId="0" applyFont="1" applyFill="1" applyBorder="1" applyAlignment="1">
      <alignment horizontal="center"/>
    </xf>
    <xf numFmtId="0" fontId="5" fillId="3" borderId="7" xfId="0" applyFont="1" applyFill="1" applyBorder="1" applyAlignment="1">
      <alignment horizontal="center"/>
    </xf>
    <xf numFmtId="172" fontId="7" fillId="0" borderId="5" xfId="2" applyNumberFormat="1" applyFont="1" applyBorder="1"/>
    <xf numFmtId="1" fontId="7" fillId="3" borderId="8" xfId="0" applyNumberFormat="1" applyFont="1" applyFill="1" applyBorder="1" applyAlignment="1">
      <alignment horizontal="left" vertical="center"/>
    </xf>
    <xf numFmtId="169" fontId="5" fillId="3" borderId="1" xfId="1" applyNumberFormat="1" applyFont="1" applyFill="1" applyBorder="1" applyAlignment="1">
      <alignment horizontal="center" vertical="center" wrapText="1"/>
    </xf>
    <xf numFmtId="0" fontId="2" fillId="8" borderId="4" xfId="31" applyFont="1" applyBorder="1" applyAlignment="1">
      <alignment horizontal="center" vertical="center"/>
    </xf>
    <xf numFmtId="0" fontId="2" fillId="8" borderId="7" xfId="31" applyFont="1" applyBorder="1" applyAlignment="1">
      <alignment horizontal="center" vertical="center"/>
    </xf>
    <xf numFmtId="175" fontId="0" fillId="9" borderId="4" xfId="0" applyNumberFormat="1" applyFill="1" applyBorder="1" applyAlignment="1">
      <alignment horizontal="center" vertical="center"/>
    </xf>
    <xf numFmtId="0" fontId="0" fillId="9" borderId="5" xfId="1" applyNumberFormat="1" applyFont="1" applyFill="1" applyBorder="1" applyAlignment="1">
      <alignment horizontal="left" wrapText="1"/>
    </xf>
    <xf numFmtId="0" fontId="36" fillId="0" borderId="0" xfId="30" quotePrefix="1" applyFont="1"/>
    <xf numFmtId="0" fontId="37" fillId="0" borderId="0" xfId="0" applyFont="1"/>
    <xf numFmtId="3" fontId="7" fillId="0" borderId="5" xfId="1" applyNumberFormat="1" applyFont="1" applyBorder="1" applyAlignment="1">
      <alignment vertical="center" wrapText="1"/>
    </xf>
    <xf numFmtId="166" fontId="7" fillId="0" borderId="6" xfId="1" applyNumberFormat="1" applyFont="1" applyBorder="1" applyAlignment="1">
      <alignment vertical="center"/>
    </xf>
    <xf numFmtId="3" fontId="7" fillId="0" borderId="8" xfId="1" applyNumberFormat="1" applyFont="1" applyBorder="1" applyAlignment="1">
      <alignment vertical="center"/>
    </xf>
    <xf numFmtId="3" fontId="7" fillId="0" borderId="8" xfId="1" applyNumberFormat="1" applyFont="1" applyBorder="1" applyAlignment="1">
      <alignment vertical="center" wrapText="1"/>
    </xf>
    <xf numFmtId="166" fontId="7" fillId="0" borderId="9" xfId="1" applyNumberFormat="1" applyFont="1" applyBorder="1" applyAlignment="1">
      <alignment vertical="center"/>
    </xf>
    <xf numFmtId="0" fontId="0" fillId="3" borderId="4" xfId="0" applyFill="1" applyBorder="1" applyAlignment="1">
      <alignment vertical="center" wrapText="1"/>
    </xf>
    <xf numFmtId="0" fontId="0" fillId="3" borderId="7" xfId="0" applyFill="1" applyBorder="1" applyAlignment="1">
      <alignment vertical="center" wrapText="1"/>
    </xf>
    <xf numFmtId="166" fontId="7" fillId="0" borderId="5" xfId="1" applyNumberFormat="1" applyFont="1" applyBorder="1" applyAlignment="1">
      <alignment vertical="center"/>
    </xf>
    <xf numFmtId="166" fontId="7" fillId="0" borderId="24" xfId="1" applyNumberFormat="1" applyFont="1" applyBorder="1" applyAlignment="1">
      <alignment vertical="center"/>
    </xf>
    <xf numFmtId="3" fontId="2" fillId="0" borderId="5" xfId="1" applyNumberFormat="1" applyFont="1" applyFill="1" applyBorder="1" applyAlignment="1">
      <alignment vertical="center"/>
    </xf>
    <xf numFmtId="3" fontId="2" fillId="0" borderId="24" xfId="1" applyNumberFormat="1" applyFont="1" applyFill="1" applyBorder="1" applyAlignment="1">
      <alignment vertical="center"/>
    </xf>
    <xf numFmtId="0" fontId="0" fillId="3" borderId="22" xfId="0" applyFill="1" applyBorder="1" applyAlignment="1">
      <alignment vertical="center" wrapText="1"/>
    </xf>
    <xf numFmtId="0" fontId="0" fillId="3" borderId="48" xfId="0" applyFill="1" applyBorder="1" applyAlignment="1">
      <alignment vertical="center" wrapText="1"/>
    </xf>
    <xf numFmtId="0" fontId="0" fillId="3" borderId="49" xfId="0" applyFill="1" applyBorder="1" applyAlignment="1">
      <alignment vertical="center"/>
    </xf>
    <xf numFmtId="3" fontId="2" fillId="0" borderId="50" xfId="1" applyNumberFormat="1" applyFont="1" applyFill="1" applyBorder="1" applyAlignment="1">
      <alignment vertical="center"/>
    </xf>
    <xf numFmtId="0" fontId="0" fillId="3" borderId="22" xfId="0" applyFill="1" applyBorder="1" applyAlignment="1">
      <alignment vertical="center"/>
    </xf>
    <xf numFmtId="0" fontId="0" fillId="3" borderId="48" xfId="0" applyFill="1" applyBorder="1" applyAlignment="1">
      <alignment vertical="center"/>
    </xf>
    <xf numFmtId="0" fontId="0" fillId="3" borderId="13" xfId="0" applyFill="1" applyBorder="1" applyAlignment="1">
      <alignment vertical="center"/>
    </xf>
    <xf numFmtId="0" fontId="0" fillId="3" borderId="4" xfId="0" applyFill="1" applyBorder="1" applyAlignment="1">
      <alignment vertical="center"/>
    </xf>
    <xf numFmtId="0" fontId="0" fillId="3" borderId="7" xfId="0" applyFill="1" applyBorder="1" applyAlignment="1">
      <alignment vertical="center"/>
    </xf>
    <xf numFmtId="3" fontId="2" fillId="0" borderId="8" xfId="1" applyNumberFormat="1" applyFont="1" applyFill="1" applyBorder="1" applyAlignment="1">
      <alignment vertical="center"/>
    </xf>
    <xf numFmtId="3" fontId="2" fillId="0" borderId="9" xfId="1" applyNumberFormat="1" applyFont="1" applyFill="1" applyBorder="1" applyAlignment="1">
      <alignment vertical="center"/>
    </xf>
    <xf numFmtId="166" fontId="7" fillId="0" borderId="8" xfId="1" applyNumberFormat="1" applyFont="1" applyBorder="1" applyAlignment="1">
      <alignment vertical="center"/>
    </xf>
    <xf numFmtId="8" fontId="0" fillId="3" borderId="4" xfId="0" applyNumberFormat="1" applyFill="1" applyBorder="1" applyAlignment="1">
      <alignment horizontal="left"/>
    </xf>
    <xf numFmtId="1" fontId="7" fillId="0" borderId="5" xfId="1" applyNumberFormat="1" applyFont="1" applyBorder="1" applyAlignment="1">
      <alignment horizontal="right" vertical="center"/>
    </xf>
    <xf numFmtId="174" fontId="0" fillId="0" borderId="5" xfId="2" applyNumberFormat="1" applyFont="1" applyBorder="1" applyAlignment="1">
      <alignment vertical="center"/>
    </xf>
    <xf numFmtId="174" fontId="0" fillId="0" borderId="6" xfId="2" applyNumberFormat="1" applyFont="1" applyBorder="1" applyAlignment="1">
      <alignment vertical="center"/>
    </xf>
    <xf numFmtId="1" fontId="7" fillId="0" borderId="8" xfId="1" applyNumberFormat="1" applyFont="1" applyBorder="1" applyAlignment="1">
      <alignment horizontal="right" vertical="center"/>
    </xf>
    <xf numFmtId="174" fontId="0" fillId="0" borderId="8" xfId="2" applyNumberFormat="1" applyFont="1" applyBorder="1" applyAlignment="1">
      <alignment vertical="center"/>
    </xf>
    <xf numFmtId="174" fontId="0" fillId="0" borderId="9" xfId="2" applyNumberFormat="1" applyFont="1" applyBorder="1" applyAlignment="1">
      <alignment vertical="center"/>
    </xf>
    <xf numFmtId="1" fontId="7" fillId="3" borderId="4" xfId="0" applyNumberFormat="1" applyFont="1" applyFill="1" applyBorder="1" applyAlignment="1">
      <alignment horizontal="left" vertical="center" wrapText="1"/>
    </xf>
    <xf numFmtId="1" fontId="7" fillId="3" borderId="5" xfId="0" applyNumberFormat="1" applyFont="1" applyFill="1" applyBorder="1" applyAlignment="1">
      <alignment horizontal="left" vertical="center"/>
    </xf>
    <xf numFmtId="1" fontId="7" fillId="3" borderId="7" xfId="0" applyNumberFormat="1" applyFont="1" applyFill="1" applyBorder="1" applyAlignment="1">
      <alignment horizontal="left" vertical="center" wrapText="1"/>
    </xf>
    <xf numFmtId="165" fontId="0" fillId="0" borderId="6" xfId="3" applyNumberFormat="1" applyFont="1" applyBorder="1" applyAlignment="1">
      <alignment horizontal="right"/>
    </xf>
    <xf numFmtId="166" fontId="0" fillId="0" borderId="31" xfId="0" applyNumberFormat="1" applyBorder="1" applyAlignment="1">
      <alignment vertical="top"/>
    </xf>
    <xf numFmtId="0" fontId="0" fillId="0" borderId="0" xfId="0" applyAlignment="1">
      <alignment vertical="top"/>
    </xf>
    <xf numFmtId="0" fontId="0" fillId="0" borderId="5" xfId="0" applyBorder="1" applyAlignment="1">
      <alignment vertical="top"/>
    </xf>
    <xf numFmtId="10" fontId="0" fillId="0" borderId="6" xfId="3" applyNumberFormat="1" applyFont="1" applyBorder="1" applyAlignment="1">
      <alignment vertical="top"/>
    </xf>
    <xf numFmtId="0" fontId="7" fillId="0" borderId="5" xfId="0" applyFont="1" applyBorder="1" applyAlignment="1">
      <alignment vertical="center" wrapText="1"/>
    </xf>
    <xf numFmtId="0" fontId="7" fillId="0" borderId="8" xfId="0" applyFont="1" applyBorder="1" applyAlignment="1">
      <alignment vertical="center" wrapText="1"/>
    </xf>
    <xf numFmtId="1" fontId="7" fillId="3" borderId="5" xfId="0" applyNumberFormat="1" applyFont="1" applyFill="1" applyBorder="1" applyAlignment="1">
      <alignment horizontal="left" wrapText="1"/>
    </xf>
    <xf numFmtId="1" fontId="7" fillId="3" borderId="8" xfId="0" applyNumberFormat="1" applyFont="1" applyFill="1" applyBorder="1" applyAlignment="1">
      <alignment horizontal="left" wrapText="1"/>
    </xf>
    <xf numFmtId="169" fontId="5" fillId="0" borderId="5" xfId="1" applyNumberFormat="1" applyFont="1" applyBorder="1" applyAlignment="1">
      <alignment horizontal="right" vertical="center"/>
    </xf>
    <xf numFmtId="166" fontId="7" fillId="0" borderId="5" xfId="2" applyNumberFormat="1" applyFont="1" applyBorder="1" applyAlignment="1">
      <alignment horizontal="right" vertical="center"/>
    </xf>
    <xf numFmtId="172" fontId="7" fillId="0" borderId="6" xfId="2" applyNumberFormat="1" applyFont="1" applyBorder="1" applyAlignment="1">
      <alignment horizontal="right" vertical="center"/>
    </xf>
    <xf numFmtId="0" fontId="5" fillId="3" borderId="1" xfId="0" applyFont="1" applyFill="1" applyBorder="1" applyAlignment="1">
      <alignment horizontal="center" vertical="center"/>
    </xf>
    <xf numFmtId="1" fontId="7" fillId="3" borderId="4" xfId="0" applyNumberFormat="1" applyFont="1" applyFill="1" applyBorder="1" applyAlignment="1">
      <alignment horizontal="center" vertical="center"/>
    </xf>
    <xf numFmtId="1" fontId="7" fillId="3" borderId="32" xfId="0" applyNumberFormat="1" applyFont="1" applyFill="1" applyBorder="1" applyAlignment="1">
      <alignment horizontal="center" vertical="center"/>
    </xf>
    <xf numFmtId="0" fontId="30" fillId="0" borderId="0" xfId="0" applyFont="1" applyAlignment="1">
      <alignment wrapText="1"/>
    </xf>
    <xf numFmtId="0" fontId="4" fillId="3" borderId="46" xfId="0" applyFont="1" applyFill="1" applyBorder="1" applyAlignment="1">
      <alignment vertical="top"/>
    </xf>
    <xf numFmtId="0" fontId="0" fillId="3" borderId="22" xfId="0" applyFill="1" applyBorder="1" applyAlignment="1">
      <alignment vertical="top"/>
    </xf>
    <xf numFmtId="0" fontId="0" fillId="3" borderId="23" xfId="0" applyFill="1" applyBorder="1" applyAlignment="1">
      <alignment vertical="top"/>
    </xf>
    <xf numFmtId="0" fontId="0" fillId="3" borderId="6" xfId="0" applyFill="1" applyBorder="1" applyAlignment="1">
      <alignment vertical="top"/>
    </xf>
    <xf numFmtId="0" fontId="0" fillId="3" borderId="27" xfId="0" applyFill="1" applyBorder="1" applyAlignment="1">
      <alignment vertical="top"/>
    </xf>
    <xf numFmtId="0" fontId="0" fillId="3" borderId="51" xfId="0" applyFill="1" applyBorder="1" applyAlignment="1">
      <alignment vertical="top"/>
    </xf>
    <xf numFmtId="0" fontId="0" fillId="0" borderId="52" xfId="0" applyBorder="1"/>
    <xf numFmtId="172" fontId="5" fillId="3" borderId="3" xfId="0" applyNumberFormat="1" applyFont="1" applyFill="1" applyBorder="1" applyAlignment="1">
      <alignment horizontal="center" vertical="top" wrapText="1"/>
    </xf>
    <xf numFmtId="172" fontId="4" fillId="3" borderId="3" xfId="0" applyNumberFormat="1" applyFont="1" applyFill="1" applyBorder="1" applyAlignment="1">
      <alignment horizontal="center" wrapText="1"/>
    </xf>
    <xf numFmtId="172" fontId="4" fillId="3" borderId="3" xfId="0" applyNumberFormat="1" applyFont="1" applyFill="1" applyBorder="1" applyAlignment="1">
      <alignment horizontal="center" vertical="center" wrapText="1"/>
    </xf>
    <xf numFmtId="0" fontId="0" fillId="3" borderId="0" xfId="0" applyFill="1" applyAlignment="1">
      <alignment vertical="top"/>
    </xf>
    <xf numFmtId="0" fontId="0" fillId="3" borderId="39" xfId="0" applyFill="1" applyBorder="1" applyAlignment="1">
      <alignment vertical="top"/>
    </xf>
    <xf numFmtId="0" fontId="0" fillId="3" borderId="40" xfId="0" applyFill="1" applyBorder="1" applyAlignment="1">
      <alignment vertical="top"/>
    </xf>
    <xf numFmtId="0" fontId="0" fillId="3" borderId="15" xfId="0" applyFill="1" applyBorder="1" applyAlignment="1">
      <alignment vertical="top"/>
    </xf>
    <xf numFmtId="165" fontId="2" fillId="0" borderId="6" xfId="3" applyNumberFormat="1" applyFont="1" applyFill="1" applyBorder="1" applyAlignment="1">
      <alignment horizontal="right"/>
    </xf>
    <xf numFmtId="0" fontId="0" fillId="3" borderId="32" xfId="0" applyFill="1" applyBorder="1" applyAlignment="1">
      <alignment vertical="top"/>
    </xf>
    <xf numFmtId="0" fontId="5" fillId="3" borderId="17"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 xfId="0" applyFont="1" applyFill="1" applyBorder="1" applyAlignment="1">
      <alignment horizontal="center"/>
    </xf>
    <xf numFmtId="175" fontId="4" fillId="9" borderId="21" xfId="0" applyNumberFormat="1" applyFont="1" applyFill="1" applyBorder="1" applyAlignment="1">
      <alignment horizontal="center" vertical="center"/>
    </xf>
    <xf numFmtId="0" fontId="4" fillId="9" borderId="53" xfId="1" applyNumberFormat="1" applyFont="1" applyFill="1" applyBorder="1" applyAlignment="1">
      <alignment horizontal="left" wrapText="1"/>
    </xf>
    <xf numFmtId="169" fontId="4" fillId="9" borderId="53" xfId="1" applyNumberFormat="1" applyFont="1" applyFill="1" applyBorder="1" applyAlignment="1">
      <alignment horizontal="right"/>
    </xf>
    <xf numFmtId="172" fontId="5" fillId="0" borderId="54" xfId="2" applyNumberFormat="1" applyFont="1" applyBorder="1"/>
    <xf numFmtId="172" fontId="4" fillId="9" borderId="53" xfId="2" applyNumberFormat="1" applyFont="1" applyFill="1" applyBorder="1" applyAlignment="1">
      <alignment horizontal="right"/>
    </xf>
    <xf numFmtId="0" fontId="17" fillId="9" borderId="5" xfId="1" applyNumberFormat="1" applyFont="1" applyFill="1" applyBorder="1" applyAlignment="1">
      <alignment horizontal="left" wrapText="1"/>
    </xf>
    <xf numFmtId="0" fontId="7" fillId="0" borderId="0" xfId="0" applyFont="1" applyAlignment="1">
      <alignment horizontal="left" vertical="top" indent="2"/>
    </xf>
    <xf numFmtId="175" fontId="17" fillId="9" borderId="4" xfId="0" applyNumberFormat="1" applyFont="1" applyFill="1" applyBorder="1" applyAlignment="1">
      <alignment horizontal="center" vertical="center"/>
    </xf>
    <xf numFmtId="169" fontId="17" fillId="9" borderId="5" xfId="1" applyNumberFormat="1" applyFont="1" applyFill="1" applyBorder="1" applyAlignment="1">
      <alignment horizontal="right"/>
    </xf>
    <xf numFmtId="172" fontId="12" fillId="0" borderId="5" xfId="2" applyNumberFormat="1" applyFont="1" applyBorder="1"/>
    <xf numFmtId="172" fontId="12" fillId="0" borderId="24" xfId="2" applyNumberFormat="1" applyFont="1" applyBorder="1"/>
    <xf numFmtId="0" fontId="0" fillId="3" borderId="49" xfId="0" applyFill="1" applyBorder="1" applyAlignment="1">
      <alignment vertical="top"/>
    </xf>
    <xf numFmtId="0" fontId="7" fillId="0" borderId="0" xfId="0" applyFont="1" applyAlignment="1">
      <alignment horizontal="left" vertical="top" wrapText="1" indent="2"/>
    </xf>
    <xf numFmtId="0" fontId="7" fillId="0" borderId="0" xfId="0" applyFont="1" applyAlignment="1">
      <alignment horizontal="left" wrapText="1" indent="2"/>
    </xf>
    <xf numFmtId="0" fontId="5" fillId="3" borderId="10" xfId="4" applyFont="1" applyFill="1" applyBorder="1" applyAlignment="1">
      <alignment horizontal="left" vertical="center"/>
    </xf>
    <xf numFmtId="0" fontId="5" fillId="3" borderId="13" xfId="4" applyFont="1" applyFill="1" applyBorder="1" applyAlignment="1">
      <alignment horizontal="left" vertical="center"/>
    </xf>
    <xf numFmtId="0" fontId="5" fillId="3" borderId="2" xfId="4" applyFont="1" applyFill="1" applyBorder="1" applyAlignment="1">
      <alignment horizontal="center" vertical="center"/>
    </xf>
    <xf numFmtId="0" fontId="5" fillId="3" borderId="11" xfId="4" applyFont="1" applyFill="1" applyBorder="1" applyAlignment="1">
      <alignment horizontal="center" vertical="center" wrapText="1"/>
    </xf>
    <xf numFmtId="0" fontId="5" fillId="3" borderId="14" xfId="4" applyFont="1" applyFill="1" applyBorder="1" applyAlignment="1">
      <alignment horizontal="center" vertical="center" wrapText="1"/>
    </xf>
    <xf numFmtId="0" fontId="5" fillId="3" borderId="12" xfId="4" applyFont="1" applyFill="1" applyBorder="1" applyAlignment="1">
      <alignment horizontal="center" vertical="center" wrapText="1"/>
    </xf>
    <xf numFmtId="0" fontId="5" fillId="3" borderId="15" xfId="4" applyFont="1" applyFill="1" applyBorder="1" applyAlignment="1">
      <alignment horizontal="center" vertical="center" wrapText="1"/>
    </xf>
    <xf numFmtId="0" fontId="5" fillId="3" borderId="2" xfId="4" applyFont="1" applyFill="1" applyBorder="1" applyAlignment="1">
      <alignment horizontal="center" vertical="center" wrapText="1"/>
    </xf>
    <xf numFmtId="0" fontId="5" fillId="3" borderId="5" xfId="4" applyFont="1" applyFill="1" applyBorder="1" applyAlignment="1">
      <alignment horizontal="center" vertical="center" wrapText="1"/>
    </xf>
    <xf numFmtId="0" fontId="5" fillId="3" borderId="3" xfId="4" applyFont="1" applyFill="1" applyBorder="1" applyAlignment="1">
      <alignment horizontal="center" vertical="center" wrapText="1"/>
    </xf>
    <xf numFmtId="0" fontId="5" fillId="3" borderId="6" xfId="4"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3" borderId="31" xfId="0" applyFont="1" applyFill="1" applyBorder="1"/>
    <xf numFmtId="0" fontId="7" fillId="3" borderId="32" xfId="0" applyFont="1" applyFill="1" applyBorder="1"/>
    <xf numFmtId="0" fontId="5" fillId="3" borderId="31" xfId="0" applyFont="1" applyFill="1" applyBorder="1"/>
    <xf numFmtId="0" fontId="5" fillId="3" borderId="32" xfId="0" applyFont="1" applyFill="1" applyBorder="1"/>
    <xf numFmtId="0" fontId="5" fillId="3" borderId="45" xfId="0" applyFont="1" applyFill="1" applyBorder="1"/>
    <xf numFmtId="0" fontId="5" fillId="3" borderId="43" xfId="0" applyFont="1" applyFill="1" applyBorder="1"/>
    <xf numFmtId="0" fontId="7" fillId="0" borderId="0" xfId="0" applyFont="1" applyAlignment="1">
      <alignment horizontal="lef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0" fontId="5" fillId="7" borderId="7" xfId="0" applyFont="1" applyFill="1" applyBorder="1" applyAlignment="1">
      <alignment horizontal="left"/>
    </xf>
    <xf numFmtId="0" fontId="5" fillId="7" borderId="8" xfId="0" applyFont="1" applyFill="1" applyBorder="1" applyAlignment="1">
      <alignment horizontal="left"/>
    </xf>
    <xf numFmtId="0" fontId="5" fillId="7" borderId="4" xfId="0" applyFont="1" applyFill="1" applyBorder="1" applyAlignment="1">
      <alignment horizontal="left"/>
    </xf>
    <xf numFmtId="0" fontId="5" fillId="7" borderId="5" xfId="0" applyFont="1" applyFill="1" applyBorder="1" applyAlignment="1">
      <alignment horizontal="left"/>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1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30" fillId="0" borderId="0" xfId="0" applyFont="1" applyAlignment="1">
      <alignment horizontal="left" wrapText="1"/>
    </xf>
    <xf numFmtId="0" fontId="30" fillId="0" borderId="0" xfId="0" applyFont="1" applyAlignment="1">
      <alignment horizontal="left" vertical="center" wrapText="1"/>
    </xf>
    <xf numFmtId="0" fontId="4" fillId="3" borderId="28" xfId="0" applyFont="1" applyFill="1" applyBorder="1" applyAlignment="1">
      <alignment horizontal="center" wrapText="1"/>
    </xf>
    <xf numFmtId="0" fontId="4" fillId="3" borderId="29" xfId="0" applyFont="1" applyFill="1" applyBorder="1" applyAlignment="1">
      <alignment horizontal="center" wrapText="1"/>
    </xf>
    <xf numFmtId="0" fontId="4" fillId="3" borderId="30" xfId="0" applyFont="1" applyFill="1" applyBorder="1" applyAlignment="1">
      <alignment horizont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4" fillId="3" borderId="7" xfId="0" applyFont="1" applyFill="1" applyBorder="1" applyAlignment="1">
      <alignment horizontal="left"/>
    </xf>
    <xf numFmtId="0" fontId="4" fillId="3" borderId="8" xfId="0" applyFont="1" applyFill="1" applyBorder="1" applyAlignment="1">
      <alignment horizontal="left"/>
    </xf>
    <xf numFmtId="0" fontId="4" fillId="3" borderId="17" xfId="0" applyFont="1" applyFill="1" applyBorder="1" applyAlignment="1">
      <alignment horizontal="center" vertical="center"/>
    </xf>
    <xf numFmtId="0" fontId="0" fillId="3" borderId="4" xfId="0" applyFill="1" applyBorder="1" applyAlignment="1">
      <alignment horizontal="left"/>
    </xf>
    <xf numFmtId="0" fontId="0" fillId="3" borderId="5" xfId="0" applyFill="1" applyBorder="1" applyAlignment="1">
      <alignment horizontal="left"/>
    </xf>
    <xf numFmtId="0" fontId="15" fillId="0" borderId="0" xfId="0" applyFont="1" applyAlignment="1">
      <alignment horizontal="left" vertical="center" wrapText="1"/>
    </xf>
    <xf numFmtId="0" fontId="0" fillId="3" borderId="22" xfId="0" applyFill="1" applyBorder="1" applyAlignment="1">
      <alignment horizontal="center" vertical="top"/>
    </xf>
    <xf numFmtId="0" fontId="0" fillId="3" borderId="23" xfId="0" applyFill="1" applyBorder="1" applyAlignment="1">
      <alignment horizontal="center" vertical="top"/>
    </xf>
    <xf numFmtId="0" fontId="0" fillId="3" borderId="24" xfId="0" applyFill="1" applyBorder="1" applyAlignment="1">
      <alignment horizontal="center" vertical="top"/>
    </xf>
    <xf numFmtId="0" fontId="0" fillId="3" borderId="27" xfId="0" applyFill="1" applyBorder="1" applyAlignment="1">
      <alignment horizontal="left"/>
    </xf>
    <xf numFmtId="0" fontId="0" fillId="3" borderId="43" xfId="0" applyFill="1" applyBorder="1" applyAlignment="1">
      <alignment horizontal="left"/>
    </xf>
    <xf numFmtId="0" fontId="4" fillId="3" borderId="17" xfId="0" applyFont="1" applyFill="1" applyBorder="1" applyAlignment="1">
      <alignment horizontal="center" vertical="center" wrapText="1"/>
    </xf>
    <xf numFmtId="0" fontId="0" fillId="3" borderId="22" xfId="0" applyFill="1" applyBorder="1" applyAlignment="1">
      <alignment horizontal="left"/>
    </xf>
    <xf numFmtId="0" fontId="0" fillId="3" borderId="32" xfId="0" applyFill="1" applyBorder="1" applyAlignment="1">
      <alignment horizontal="left"/>
    </xf>
    <xf numFmtId="0" fontId="0" fillId="3" borderId="4" xfId="0" applyFill="1" applyBorder="1" applyAlignment="1">
      <alignment horizontal="left" vertical="top"/>
    </xf>
    <xf numFmtId="0" fontId="0" fillId="3" borderId="5" xfId="0" applyFill="1" applyBorder="1" applyAlignment="1">
      <alignment horizontal="left" vertical="top"/>
    </xf>
    <xf numFmtId="0" fontId="15" fillId="0" borderId="0" xfId="0" applyFont="1" applyAlignment="1">
      <alignment horizontal="left" wrapText="1"/>
    </xf>
    <xf numFmtId="3" fontId="7" fillId="0" borderId="0" xfId="1" applyNumberFormat="1" applyFont="1" applyBorder="1" applyAlignment="1">
      <alignment horizontal="left" vertical="center" wrapText="1"/>
    </xf>
    <xf numFmtId="0" fontId="4" fillId="3" borderId="16" xfId="0" applyFont="1" applyFill="1" applyBorder="1" applyAlignment="1">
      <alignment horizontal="center" vertical="center" wrapText="1"/>
    </xf>
    <xf numFmtId="0" fontId="4" fillId="3" borderId="46" xfId="0" applyFont="1" applyFill="1" applyBorder="1" applyAlignment="1">
      <alignment horizontal="center" vertical="center"/>
    </xf>
    <xf numFmtId="0" fontId="4" fillId="3" borderId="44"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wrapText="1" indent="1"/>
    </xf>
    <xf numFmtId="0" fontId="4" fillId="3" borderId="19" xfId="0" applyFont="1" applyFill="1" applyBorder="1" applyAlignment="1">
      <alignment horizontal="left" wrapText="1"/>
    </xf>
    <xf numFmtId="0" fontId="4" fillId="3" borderId="20" xfId="0" applyFont="1" applyFill="1" applyBorder="1" applyAlignment="1">
      <alignment horizontal="left" wrapText="1"/>
    </xf>
    <xf numFmtId="0" fontId="0" fillId="0" borderId="31"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0" xfId="0" applyAlignment="1">
      <alignment vertical="top" wrapText="1"/>
    </xf>
    <xf numFmtId="0" fontId="0" fillId="0" borderId="0" xfId="0" applyAlignment="1">
      <alignment horizontal="left"/>
    </xf>
    <xf numFmtId="0" fontId="4" fillId="3" borderId="19" xfId="0" applyFont="1" applyFill="1" applyBorder="1" applyAlignment="1">
      <alignment horizontal="left" vertical="top" wrapText="1"/>
    </xf>
    <xf numFmtId="0" fontId="4" fillId="3" borderId="20" xfId="0" applyFont="1" applyFill="1" applyBorder="1" applyAlignment="1">
      <alignment horizontal="left" vertical="top" wrapText="1"/>
    </xf>
    <xf numFmtId="0" fontId="33" fillId="0" borderId="0" xfId="0" applyFont="1" applyAlignment="1">
      <alignment horizontal="left" vertical="top" wrapText="1"/>
    </xf>
    <xf numFmtId="0" fontId="20" fillId="5" borderId="41" xfId="0" applyFont="1" applyFill="1" applyBorder="1" applyAlignment="1">
      <alignment horizontal="center" wrapText="1"/>
    </xf>
    <xf numFmtId="0" fontId="20" fillId="5" borderId="14" xfId="0" applyFont="1" applyFill="1" applyBorder="1" applyAlignment="1">
      <alignment horizontal="center" wrapText="1"/>
    </xf>
    <xf numFmtId="0" fontId="9" fillId="0" borderId="0" xfId="0" applyFont="1" applyAlignment="1">
      <alignment horizontal="left" wrapText="1"/>
    </xf>
    <xf numFmtId="0" fontId="20" fillId="0" borderId="5" xfId="0" applyFont="1" applyBorder="1" applyAlignment="1">
      <alignment horizontal="center"/>
    </xf>
    <xf numFmtId="0" fontId="22" fillId="5" borderId="5" xfId="0" applyFont="1" applyFill="1" applyBorder="1" applyAlignment="1">
      <alignment vertical="top"/>
    </xf>
    <xf numFmtId="0" fontId="22" fillId="5" borderId="41" xfId="0" applyFont="1" applyFill="1" applyBorder="1" applyAlignment="1">
      <alignment vertical="top"/>
    </xf>
    <xf numFmtId="0" fontId="20" fillId="5" borderId="41" xfId="0" applyFont="1" applyFill="1" applyBorder="1" applyAlignment="1">
      <alignment horizontal="center"/>
    </xf>
    <xf numFmtId="0" fontId="20" fillId="5" borderId="14" xfId="0" applyFont="1" applyFill="1" applyBorder="1" applyAlignment="1">
      <alignment horizontal="center"/>
    </xf>
  </cellXfs>
  <cellStyles count="32">
    <cellStyle name="20% - Accent1" xfId="4" builtinId="30"/>
    <cellStyle name="20% - Accent5" xfId="31" builtinId="46"/>
    <cellStyle name="Comma" xfId="1" builtinId="3"/>
    <cellStyle name="Comma 2" xfId="5" xr:uid="{00000000-0005-0000-0000-000002000000}"/>
    <cellStyle name="Comma 2 2" xfId="6" xr:uid="{00000000-0005-0000-0000-000003000000}"/>
    <cellStyle name="Comma 3" xfId="7" xr:uid="{00000000-0005-0000-0000-000004000000}"/>
    <cellStyle name="Comma 3 2" xfId="8" xr:uid="{00000000-0005-0000-0000-000005000000}"/>
    <cellStyle name="Comma 4" xfId="9" xr:uid="{00000000-0005-0000-0000-000006000000}"/>
    <cellStyle name="Currency" xfId="2" builtinId="4"/>
    <cellStyle name="Currency 2" xfId="10" xr:uid="{00000000-0005-0000-0000-000008000000}"/>
    <cellStyle name="Currency 2 2" xfId="11" xr:uid="{00000000-0005-0000-0000-000009000000}"/>
    <cellStyle name="Currency 3" xfId="12" xr:uid="{00000000-0005-0000-0000-00000A000000}"/>
    <cellStyle name="Currency 3 2" xfId="13" xr:uid="{00000000-0005-0000-0000-00000B000000}"/>
    <cellStyle name="Currency 4" xfId="14" xr:uid="{00000000-0005-0000-0000-00000C000000}"/>
    <cellStyle name="Hyperlink" xfId="30" builtinId="8"/>
    <cellStyle name="Microsoft Excel found an error in the formula you entered. Do you want to accept the correction proposed below?_x000a__x000a_|_x000a__x000a_• To accept the correction, click Yes._x000a_• To close this message and correct the formula yourself, click No." xfId="15"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2" xfId="16" xr:uid="{00000000-0005-0000-0000-00000E000000}"/>
    <cellStyle name="Microsoft Excel found an error in the formula you entered. Do you want to accept the correction proposed below?_x000a__x000a_|_x000a__x000a_• To accept the correction, click Yes._x000a_• To close this message and correct the formula yourself, click No. 2 2" xfId="17" xr:uid="{00000000-0005-0000-0000-00000F000000}"/>
    <cellStyle name="Microsoft Excel found an error in the formula you entered. Do you want to accept the correction proposed below?_x000a__x000a_|_x000a__x000a_• To accept the correction, click Yes._x000a_• To close this message and correct the formula yourself, click No. 3" xfId="18" xr:uid="{00000000-0005-0000-0000-000010000000}"/>
    <cellStyle name="Normal" xfId="0" builtinId="0"/>
    <cellStyle name="Normal 2" xfId="19" xr:uid="{00000000-0005-0000-0000-000012000000}"/>
    <cellStyle name="Normal 3" xfId="20" xr:uid="{00000000-0005-0000-0000-000013000000}"/>
    <cellStyle name="Normal 3 2" xfId="21" xr:uid="{00000000-0005-0000-0000-000014000000}"/>
    <cellStyle name="Normal 4" xfId="22" xr:uid="{00000000-0005-0000-0000-000015000000}"/>
    <cellStyle name="Normal 4 2" xfId="23" xr:uid="{00000000-0005-0000-0000-000016000000}"/>
    <cellStyle name="Normal 5" xfId="24" xr:uid="{00000000-0005-0000-0000-000017000000}"/>
    <cellStyle name="Per cent" xfId="3" builtinId="5"/>
    <cellStyle name="Percent 2" xfId="25" xr:uid="{00000000-0005-0000-0000-000019000000}"/>
    <cellStyle name="Percent 2 2" xfId="26" xr:uid="{00000000-0005-0000-0000-00001A000000}"/>
    <cellStyle name="Percent 3" xfId="27" xr:uid="{00000000-0005-0000-0000-00001B000000}"/>
    <cellStyle name="Percent 3 2" xfId="28" xr:uid="{00000000-0005-0000-0000-00001C000000}"/>
    <cellStyle name="Percent 4" xfId="29" xr:uid="{00000000-0005-0000-0000-00001D000000}"/>
  </cellStyles>
  <dxfs count="0"/>
  <tableStyles count="0" defaultTableStyle="TableStyleMedium2" defaultPivotStyle="PivotStyleLight16"/>
  <colors>
    <mruColors>
      <color rgb="FF78953D"/>
      <color rgb="FF88A9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AU"/>
              <a:t>PBS Expenditure and Prescriptions by Financial Year</a:t>
            </a:r>
          </a:p>
          <a:p>
            <a:pPr>
              <a:defRPr/>
            </a:pPr>
            <a:r>
              <a:rPr lang="en-AU"/>
              <a:t>(previous 20 years)</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v>ABOVE Copayment Prescriptions (Millions)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strLit>
          </c:cat>
          <c:val>
            <c:numLit>
              <c:formatCode>General</c:formatCode>
              <c:ptCount val="20"/>
              <c:pt idx="0">
                <c:v>169</c:v>
              </c:pt>
              <c:pt idx="1">
                <c:v>170</c:v>
              </c:pt>
              <c:pt idx="2">
                <c:v>175</c:v>
              </c:pt>
              <c:pt idx="3">
                <c:v>182</c:v>
              </c:pt>
              <c:pt idx="4">
                <c:v>187</c:v>
              </c:pt>
              <c:pt idx="5">
                <c:v>194</c:v>
              </c:pt>
              <c:pt idx="6">
                <c:v>199</c:v>
              </c:pt>
              <c:pt idx="7">
                <c:v>201</c:v>
              </c:pt>
              <c:pt idx="8">
                <c:v>205</c:v>
              </c:pt>
              <c:pt idx="9">
                <c:v>207</c:v>
              </c:pt>
              <c:pt idx="10">
                <c:v>207</c:v>
              </c:pt>
              <c:pt idx="11">
                <c:v>202</c:v>
              </c:pt>
              <c:pt idx="12">
                <c:v>204</c:v>
              </c:pt>
              <c:pt idx="13">
                <c:v>205</c:v>
              </c:pt>
              <c:pt idx="14">
                <c:v>208</c:v>
              </c:pt>
              <c:pt idx="15">
                <c:v>214</c:v>
              </c:pt>
              <c:pt idx="16">
                <c:v>215</c:v>
              </c:pt>
              <c:pt idx="17">
                <c:v>223</c:v>
              </c:pt>
              <c:pt idx="18">
                <c:v>227</c:v>
              </c:pt>
              <c:pt idx="19">
                <c:v>226</c:v>
              </c:pt>
            </c:numLit>
          </c:val>
          <c:extLst>
            <c:ext xmlns:c16="http://schemas.microsoft.com/office/drawing/2014/chart" uri="{C3380CC4-5D6E-409C-BE32-E72D297353CC}">
              <c16:uniqueId val="{00000000-D131-4D65-9F9D-8C571C3FE557}"/>
            </c:ext>
          </c:extLst>
        </c:ser>
        <c:ser>
          <c:idx val="1"/>
          <c:order val="1"/>
          <c:tx>
            <c:v>UNDER Copayment Prescriptions (Millions)</c:v>
          </c:tx>
          <c:spPr>
            <a:pattFill prst="wdDnDiag">
              <a:fgClr>
                <a:schemeClr val="accent2">
                  <a:lumMod val="75000"/>
                </a:schemeClr>
              </a:fgClr>
              <a:bgClr>
                <a:schemeClr val="accent2"/>
              </a:bgClr>
            </a:pattFill>
            <a:ln>
              <a:noFill/>
            </a:ln>
            <a:effectLst>
              <a:outerShdw blurRad="40000" dist="23000" dir="5400000" rotWithShape="0">
                <a:srgbClr val="000000">
                  <a:alpha val="35000"/>
                </a:srgbClr>
              </a:outerShdw>
            </a:effectLst>
          </c:spPr>
          <c:invertIfNegative val="0"/>
          <c:cat>
            <c:strLit>
              <c:ptCount val="20"/>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strLit>
          </c:cat>
          <c:val>
            <c:numLit>
              <c:formatCode>General</c:formatCode>
              <c:ptCount val="20"/>
              <c:pt idx="0">
                <c:v>0</c:v>
              </c:pt>
              <c:pt idx="1">
                <c:v>0</c:v>
              </c:pt>
              <c:pt idx="2">
                <c:v>0</c:v>
              </c:pt>
              <c:pt idx="3">
                <c:v>0</c:v>
              </c:pt>
              <c:pt idx="4">
                <c:v>0</c:v>
              </c:pt>
              <c:pt idx="5">
                <c:v>0</c:v>
              </c:pt>
              <c:pt idx="6">
                <c:v>14</c:v>
              </c:pt>
              <c:pt idx="7">
                <c:v>64</c:v>
              </c:pt>
              <c:pt idx="8">
                <c:v>70</c:v>
              </c:pt>
              <c:pt idx="9">
                <c:v>77</c:v>
              </c:pt>
              <c:pt idx="10">
                <c:v>82</c:v>
              </c:pt>
              <c:pt idx="11">
                <c:v>86</c:v>
              </c:pt>
              <c:pt idx="12">
                <c:v>90</c:v>
              </c:pt>
              <c:pt idx="13">
                <c:v>94</c:v>
              </c:pt>
              <c:pt idx="14">
                <c:v>96</c:v>
              </c:pt>
              <c:pt idx="15">
                <c:v>94</c:v>
              </c:pt>
              <c:pt idx="16">
                <c:v>101</c:v>
              </c:pt>
              <c:pt idx="17">
                <c:v>106</c:v>
              </c:pt>
              <c:pt idx="18">
                <c:v>106</c:v>
              </c:pt>
              <c:pt idx="19">
                <c:v>102</c:v>
              </c:pt>
            </c:numLit>
          </c:val>
          <c:extLst>
            <c:ext xmlns:c16="http://schemas.microsoft.com/office/drawing/2014/chart" uri="{C3380CC4-5D6E-409C-BE32-E72D297353CC}">
              <c16:uniqueId val="{00000001-D131-4D65-9F9D-8C571C3FE557}"/>
            </c:ext>
          </c:extLst>
        </c:ser>
        <c:dLbls>
          <c:showLegendKey val="0"/>
          <c:showVal val="0"/>
          <c:showCatName val="0"/>
          <c:showSerName val="0"/>
          <c:showPercent val="0"/>
          <c:showBubbleSize val="0"/>
        </c:dLbls>
        <c:gapWidth val="50"/>
        <c:overlap val="100"/>
        <c:axId val="788065408"/>
        <c:axId val="788068648"/>
      </c:barChart>
      <c:lineChart>
        <c:grouping val="standard"/>
        <c:varyColors val="0"/>
        <c:ser>
          <c:idx val="2"/>
          <c:order val="2"/>
          <c:tx>
            <c:v>Expenditure($Billions)</c:v>
          </c:tx>
          <c:spPr>
            <a:ln w="31750" cap="rnd">
              <a:solidFill>
                <a:schemeClr val="accent3"/>
              </a:solidFill>
              <a:round/>
            </a:ln>
            <a:effectLst>
              <a:outerShdw blurRad="40000" dist="23000" dir="5400000" rotWithShape="0">
                <a:srgbClr val="000000">
                  <a:alpha val="35000"/>
                </a:srgbClr>
              </a:outerShdw>
            </a:effectLst>
          </c:spPr>
          <c:marker>
            <c:symbol val="circle"/>
            <c:size val="6"/>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Lit>
              <c:ptCount val="20"/>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strLit>
          </c:cat>
          <c:val>
            <c:numLit>
              <c:formatCode>General</c:formatCode>
              <c:ptCount val="20"/>
              <c:pt idx="0">
                <c:v>5.62</c:v>
              </c:pt>
              <c:pt idx="1">
                <c:v>5.78</c:v>
              </c:pt>
              <c:pt idx="2">
                <c:v>6.4</c:v>
              </c:pt>
              <c:pt idx="3">
                <c:v>6.92</c:v>
              </c:pt>
              <c:pt idx="4">
                <c:v>7.58</c:v>
              </c:pt>
              <c:pt idx="5">
                <c:v>8.0399999999999991</c:v>
              </c:pt>
              <c:pt idx="6">
                <c:v>8.4</c:v>
              </c:pt>
              <c:pt idx="7">
                <c:v>8.4700000000000006</c:v>
              </c:pt>
              <c:pt idx="8">
                <c:v>8.93</c:v>
              </c:pt>
              <c:pt idx="9">
                <c:v>8.85</c:v>
              </c:pt>
              <c:pt idx="10">
                <c:v>10.69</c:v>
              </c:pt>
              <c:pt idx="11">
                <c:v>11.96</c:v>
              </c:pt>
              <c:pt idx="12">
                <c:v>11.6</c:v>
              </c:pt>
              <c:pt idx="13">
                <c:v>11.7</c:v>
              </c:pt>
              <c:pt idx="14">
                <c:v>12.51</c:v>
              </c:pt>
              <c:pt idx="15">
                <c:v>13.57</c:v>
              </c:pt>
              <c:pt idx="16">
                <c:v>14.45</c:v>
              </c:pt>
              <c:pt idx="17">
                <c:v>16.72</c:v>
              </c:pt>
              <c:pt idx="18">
                <c:v>17.75</c:v>
              </c:pt>
              <c:pt idx="19">
                <c:v>19.059999999999999</c:v>
              </c:pt>
            </c:numLit>
          </c:val>
          <c:smooth val="0"/>
          <c:extLst>
            <c:ext xmlns:c16="http://schemas.microsoft.com/office/drawing/2014/chart" uri="{C3380CC4-5D6E-409C-BE32-E72D297353CC}">
              <c16:uniqueId val="{00000002-D131-4D65-9F9D-8C571C3FE557}"/>
            </c:ext>
          </c:extLst>
        </c:ser>
        <c:dLbls>
          <c:showLegendKey val="0"/>
          <c:showVal val="0"/>
          <c:showCatName val="0"/>
          <c:showSerName val="0"/>
          <c:showPercent val="0"/>
          <c:showBubbleSize val="0"/>
        </c:dLbls>
        <c:marker val="1"/>
        <c:smooth val="0"/>
        <c:axId val="757770736"/>
        <c:axId val="757771096"/>
      </c:lineChart>
      <c:catAx>
        <c:axId val="75777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771096"/>
        <c:crosses val="autoZero"/>
        <c:auto val="1"/>
        <c:lblAlgn val="ctr"/>
        <c:lblOffset val="100"/>
        <c:noMultiLvlLbl val="0"/>
      </c:catAx>
      <c:valAx>
        <c:axId val="757771096"/>
        <c:scaling>
          <c:orientation val="minMax"/>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AU" sz="1000"/>
                  <a:t>Expenditure ($Billions)</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770736"/>
        <c:crosses val="autoZero"/>
        <c:crossBetween val="between"/>
      </c:valAx>
      <c:valAx>
        <c:axId val="788068648"/>
        <c:scaling>
          <c:orientation val="minMax"/>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AU" sz="1000"/>
                  <a:t>Prescriptions (millions)</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8065408"/>
        <c:crosses val="max"/>
        <c:crossBetween val="between"/>
      </c:valAx>
      <c:catAx>
        <c:axId val="788065408"/>
        <c:scaling>
          <c:orientation val="minMax"/>
        </c:scaling>
        <c:delete val="1"/>
        <c:axPos val="b"/>
        <c:numFmt formatCode="General" sourceLinked="1"/>
        <c:majorTickMark val="none"/>
        <c:minorTickMark val="none"/>
        <c:tickLblPos val="nextTo"/>
        <c:crossAx val="7880686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45050618672667"/>
          <c:y val="5.8269065981148241E-2"/>
          <c:w val="0.79835901762279715"/>
          <c:h val="0.77260193375570985"/>
        </c:manualLayout>
      </c:layout>
      <c:barChart>
        <c:barDir val="col"/>
        <c:grouping val="clustered"/>
        <c:varyColors val="0"/>
        <c:ser>
          <c:idx val="0"/>
          <c:order val="0"/>
          <c:tx>
            <c:strRef>
              <c:f>'Table6(c)-(d)'!$B$23</c:f>
              <c:strCache>
                <c:ptCount val="1"/>
                <c:pt idx="0">
                  <c:v>PBS Prescriptions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'Table6(c)-(d)'!$A$24:$A$31</c:f>
              <c:strCache>
                <c:ptCount val="8"/>
                <c:pt idx="0">
                  <c:v>NSW</c:v>
                </c:pt>
                <c:pt idx="1">
                  <c:v>VIC</c:v>
                </c:pt>
                <c:pt idx="2">
                  <c:v>QLD</c:v>
                </c:pt>
                <c:pt idx="3">
                  <c:v>SA</c:v>
                </c:pt>
                <c:pt idx="4">
                  <c:v>WA</c:v>
                </c:pt>
                <c:pt idx="5">
                  <c:v>TAS</c:v>
                </c:pt>
                <c:pt idx="6">
                  <c:v>NT</c:v>
                </c:pt>
                <c:pt idx="7">
                  <c:v>ACT</c:v>
                </c:pt>
              </c:strCache>
            </c:strRef>
          </c:cat>
          <c:val>
            <c:numRef>
              <c:f>'Table6(c)-(d)'!$B$24:$B$31</c:f>
              <c:numCache>
                <c:formatCode>_-* #,##0_-;\-* #,##0_-;_-* "-"??_-;_-@_-</c:formatCode>
                <c:ptCount val="8"/>
                <c:pt idx="0">
                  <c:v>4909846</c:v>
                </c:pt>
                <c:pt idx="1">
                  <c:v>3838101</c:v>
                </c:pt>
                <c:pt idx="2">
                  <c:v>2868070</c:v>
                </c:pt>
                <c:pt idx="3">
                  <c:v>1189058</c:v>
                </c:pt>
                <c:pt idx="4">
                  <c:v>1126062</c:v>
                </c:pt>
                <c:pt idx="5">
                  <c:v>291903</c:v>
                </c:pt>
                <c:pt idx="6">
                  <c:v>22092</c:v>
                </c:pt>
                <c:pt idx="7">
                  <c:v>204695</c:v>
                </c:pt>
              </c:numCache>
            </c:numRef>
          </c:val>
          <c:extLst>
            <c:ext xmlns:c16="http://schemas.microsoft.com/office/drawing/2014/chart" uri="{C3380CC4-5D6E-409C-BE32-E72D297353CC}">
              <c16:uniqueId val="{00000000-AAA5-4510-BF3F-7272EB67977B}"/>
            </c:ext>
          </c:extLst>
        </c:ser>
        <c:dLbls>
          <c:showLegendKey val="0"/>
          <c:showVal val="0"/>
          <c:showCatName val="0"/>
          <c:showSerName val="0"/>
          <c:showPercent val="0"/>
          <c:showBubbleSize val="0"/>
        </c:dLbls>
        <c:gapWidth val="100"/>
        <c:overlap val="-24"/>
        <c:axId val="875295240"/>
        <c:axId val="875295600"/>
      </c:barChart>
      <c:catAx>
        <c:axId val="875295240"/>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en-AU" sz="1050"/>
                  <a:t>State / Territory</a:t>
                </a:r>
              </a:p>
            </c:rich>
          </c:tx>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75295600"/>
        <c:crosses val="autoZero"/>
        <c:auto val="1"/>
        <c:lblAlgn val="ctr"/>
        <c:lblOffset val="100"/>
        <c:noMultiLvlLbl val="0"/>
      </c:catAx>
      <c:valAx>
        <c:axId val="875295600"/>
        <c:scaling>
          <c:orientation val="minMax"/>
          <c:max val="5000000"/>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a:effectLst/>
          </c:spPr>
        </c:minorGridlines>
        <c:title>
          <c:tx>
            <c:rich>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en-US" sz="1050"/>
                  <a:t>PBS Prescriptions </a:t>
                </a:r>
              </a:p>
            </c:rich>
          </c:tx>
          <c:overlay val="0"/>
          <c:spPr>
            <a:noFill/>
            <a:ln>
              <a:noFill/>
            </a:ln>
            <a:effectLst/>
          </c:spPr>
          <c:txPr>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75295240"/>
        <c:crosses val="autoZero"/>
        <c:crossBetween val="between"/>
        <c:majorUnit val="1000000"/>
        <c:minorUnit val="2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45"/>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9634670784494965"/>
          <c:y val="0.12673740669708558"/>
          <c:w val="0.56954942828321831"/>
          <c:h val="0.55402503606419884"/>
        </c:manualLayout>
      </c:layout>
      <c:pie3DChart>
        <c:varyColors val="1"/>
        <c:ser>
          <c:idx val="0"/>
          <c:order val="0"/>
          <c:tx>
            <c:v>Prescriptions</c:v>
          </c:tx>
          <c:spPr>
            <a:scene3d>
              <a:camera prst="orthographicFront"/>
              <a:lightRig rig="threePt" dir="t"/>
            </a:scene3d>
            <a:sp3d>
              <a:bevelT/>
              <a:contourClr>
                <a:srgbClr val="000000"/>
              </a:contourClr>
            </a:sp3d>
          </c:spPr>
          <c:explosion val="8"/>
          <c:dPt>
            <c:idx val="0"/>
            <c:bubble3D val="0"/>
            <c:spPr>
              <a:solidFill>
                <a:schemeClr val="accent1"/>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1-B883-4ACE-B2EC-67D108815EC9}"/>
              </c:ext>
            </c:extLst>
          </c:dPt>
          <c:dPt>
            <c:idx val="1"/>
            <c:bubble3D val="0"/>
            <c:spPr>
              <a:solidFill>
                <a:schemeClr val="accent2"/>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3-B883-4ACE-B2EC-67D108815EC9}"/>
              </c:ext>
            </c:extLst>
          </c:dPt>
          <c:dPt>
            <c:idx val="2"/>
            <c:bubble3D val="0"/>
            <c:spPr>
              <a:solidFill>
                <a:schemeClr val="accent3"/>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5-B883-4ACE-B2EC-67D108815EC9}"/>
              </c:ext>
            </c:extLst>
          </c:dPt>
          <c:dPt>
            <c:idx val="3"/>
            <c:bubble3D val="0"/>
            <c:spPr>
              <a:solidFill>
                <a:schemeClr val="accent4"/>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7-B883-4ACE-B2EC-67D108815EC9}"/>
              </c:ext>
            </c:extLst>
          </c:dPt>
          <c:dPt>
            <c:idx val="4"/>
            <c:bubble3D val="0"/>
            <c:spPr>
              <a:solidFill>
                <a:schemeClr val="accent5"/>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9-B883-4ACE-B2EC-67D108815EC9}"/>
              </c:ext>
            </c:extLst>
          </c:dPt>
          <c:dPt>
            <c:idx val="5"/>
            <c:bubble3D val="0"/>
            <c:spPr>
              <a:solidFill>
                <a:schemeClr val="accent6"/>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B-B883-4ACE-B2EC-67D108815EC9}"/>
              </c:ext>
            </c:extLst>
          </c:dPt>
          <c:dPt>
            <c:idx val="6"/>
            <c:bubble3D val="0"/>
            <c:spPr>
              <a:solidFill>
                <a:schemeClr val="accent1">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D-B883-4ACE-B2EC-67D108815EC9}"/>
              </c:ext>
            </c:extLst>
          </c:dPt>
          <c:dPt>
            <c:idx val="7"/>
            <c:bubble3D val="0"/>
            <c:spPr>
              <a:solidFill>
                <a:schemeClr val="accent2">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0F-B883-4ACE-B2EC-67D108815EC9}"/>
              </c:ext>
            </c:extLst>
          </c:dPt>
          <c:dPt>
            <c:idx val="8"/>
            <c:bubble3D val="0"/>
            <c:spPr>
              <a:solidFill>
                <a:schemeClr val="accent3">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1-B883-4ACE-B2EC-67D108815EC9}"/>
              </c:ext>
            </c:extLst>
          </c:dPt>
          <c:dPt>
            <c:idx val="9"/>
            <c:bubble3D val="0"/>
            <c:spPr>
              <a:solidFill>
                <a:schemeClr val="accent4">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3-B883-4ACE-B2EC-67D108815EC9}"/>
              </c:ext>
            </c:extLst>
          </c:dPt>
          <c:dPt>
            <c:idx val="10"/>
            <c:bubble3D val="0"/>
            <c:spPr>
              <a:solidFill>
                <a:schemeClr val="accent5">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5-B883-4ACE-B2EC-67D108815EC9}"/>
              </c:ext>
            </c:extLst>
          </c:dPt>
          <c:dPt>
            <c:idx val="11"/>
            <c:bubble3D val="0"/>
            <c:spPr>
              <a:solidFill>
                <a:schemeClr val="accent6">
                  <a:lumMod val="6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7-B883-4ACE-B2EC-67D108815EC9}"/>
              </c:ext>
            </c:extLst>
          </c:dPt>
          <c:dPt>
            <c:idx val="12"/>
            <c:bubble3D val="0"/>
            <c:spPr>
              <a:solidFill>
                <a:schemeClr val="accent1">
                  <a:lumMod val="80000"/>
                  <a:lumOff val="20000"/>
                </a:schemeClr>
              </a:solidFill>
              <a:ln w="25400">
                <a:solidFill>
                  <a:schemeClr val="lt1"/>
                </a:solidFill>
              </a:ln>
              <a:effectLst/>
              <a:scene3d>
                <a:camera prst="orthographicFront"/>
                <a:lightRig rig="threePt" dir="t"/>
              </a:scene3d>
              <a:sp3d contourW="25400">
                <a:bevelT/>
                <a:contourClr>
                  <a:schemeClr val="lt1"/>
                </a:contourClr>
              </a:sp3d>
            </c:spPr>
            <c:extLst>
              <c:ext xmlns:c16="http://schemas.microsoft.com/office/drawing/2014/chart" uri="{C3380CC4-5D6E-409C-BE32-E72D297353CC}">
                <c16:uniqueId val="{00000019-B883-4ACE-B2EC-67D108815EC9}"/>
              </c:ext>
            </c:extLst>
          </c:dPt>
          <c:dLbls>
            <c:dLbl>
              <c:idx val="0"/>
              <c:layout>
                <c:manualLayout>
                  <c:x val="2.424123271440249E-2"/>
                  <c:y val="-1.8716308112432696E-2"/>
                </c:manualLayout>
              </c:layout>
              <c:tx>
                <c:rich>
                  <a:bodyPr/>
                  <a:lstStyle/>
                  <a:p>
                    <a:fld id="{C9C394DA-E4D8-4235-AAB1-503C3297F946}" type="CATEGORYNAME">
                      <a:rPr lang="en-US" b="1"/>
                      <a:pPr/>
                      <a:t>[CATEGORY NAME]</a:t>
                    </a:fld>
                    <a:endParaRPr lang="en-US" b="1" baseline="0"/>
                  </a:p>
                  <a:p>
                    <a:fld id="{033A984A-F4A1-4113-B887-3AA93748F647}"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B883-4ACE-B2EC-67D108815EC9}"/>
                </c:ext>
              </c:extLst>
            </c:dLbl>
            <c:dLbl>
              <c:idx val="1"/>
              <c:layout>
                <c:manualLayout>
                  <c:x val="2.8786463848352956E-2"/>
                  <c:y val="4.679077028108174E-3"/>
                </c:manualLayout>
              </c:layout>
              <c:tx>
                <c:rich>
                  <a:bodyPr/>
                  <a:lstStyle/>
                  <a:p>
                    <a:fld id="{312F5294-5E1B-47CC-A853-FCA9D0A78341}" type="CATEGORYNAME">
                      <a:rPr lang="en-US" b="1"/>
                      <a:pPr/>
                      <a:t>[CATEGORY NAME]</a:t>
                    </a:fld>
                    <a:endParaRPr lang="en-US" b="1" baseline="0"/>
                  </a:p>
                  <a:p>
                    <a:fld id="{9D6B66BA-3558-4336-8E12-E5D3ED0F8748}"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B883-4ACE-B2EC-67D108815EC9}"/>
                </c:ext>
              </c:extLst>
            </c:dLbl>
            <c:dLbl>
              <c:idx val="2"/>
              <c:layout>
                <c:manualLayout>
                  <c:x val="0"/>
                  <c:y val="2.8074462168648957E-2"/>
                </c:manualLayout>
              </c:layout>
              <c:tx>
                <c:rich>
                  <a:bodyPr/>
                  <a:lstStyle/>
                  <a:p>
                    <a:fld id="{7B47AE10-5EFD-4B18-A476-AB57C0DF579D}" type="CATEGORYNAME">
                      <a:rPr lang="en-US" b="1"/>
                      <a:pPr/>
                      <a:t>[CATEGORY NAME]</a:t>
                    </a:fld>
                    <a:endParaRPr lang="en-US" b="1" baseline="0"/>
                  </a:p>
                  <a:p>
                    <a:fld id="{0BFD3B72-5473-49FD-AA5B-65E90B026491}"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B883-4ACE-B2EC-67D108815EC9}"/>
                </c:ext>
              </c:extLst>
            </c:dLbl>
            <c:dLbl>
              <c:idx val="3"/>
              <c:layout>
                <c:manualLayout>
                  <c:x val="-2.7271386803702814E-2"/>
                  <c:y val="0.10761877164648791"/>
                </c:manualLayout>
              </c:layout>
              <c:tx>
                <c:rich>
                  <a:bodyPr/>
                  <a:lstStyle/>
                  <a:p>
                    <a:fld id="{3D8FED5D-CCCC-4944-AEA4-6D88134FD457}" type="CATEGORYNAME">
                      <a:rPr lang="en-US" b="1"/>
                      <a:pPr/>
                      <a:t>[CATEGORY NAME]</a:t>
                    </a:fld>
                    <a:endParaRPr lang="en-US" b="1" baseline="0"/>
                  </a:p>
                  <a:p>
                    <a:fld id="{6BF8660F-08AF-4E32-B1D1-195C93E328E5}"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B883-4ACE-B2EC-67D108815EC9}"/>
                </c:ext>
              </c:extLst>
            </c:dLbl>
            <c:dLbl>
              <c:idx val="4"/>
              <c:layout>
                <c:manualLayout>
                  <c:x val="-7.5753852232507787E-2"/>
                  <c:y val="4.9130308795135823E-2"/>
                </c:manualLayout>
              </c:layout>
              <c:tx>
                <c:rich>
                  <a:bodyPr/>
                  <a:lstStyle/>
                  <a:p>
                    <a:fld id="{B8666A59-8C9C-42C1-8A41-AAEF268EA076}" type="CATEGORYNAME">
                      <a:rPr lang="en-US" b="1"/>
                      <a:pPr/>
                      <a:t>[CATEGORY NAME]</a:t>
                    </a:fld>
                    <a:endParaRPr lang="en-US" b="1" baseline="0"/>
                  </a:p>
                  <a:p>
                    <a:fld id="{355EADD5-808E-40F8-BF3C-FE988A682B7F}"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B883-4ACE-B2EC-67D108815EC9}"/>
                </c:ext>
              </c:extLst>
            </c:dLbl>
            <c:dLbl>
              <c:idx val="5"/>
              <c:layout>
                <c:manualLayout>
                  <c:x val="-6.6663389964606856E-2"/>
                  <c:y val="-1.403723108432452E-2"/>
                </c:manualLayout>
              </c:layout>
              <c:tx>
                <c:rich>
                  <a:bodyPr/>
                  <a:lstStyle/>
                  <a:p>
                    <a:fld id="{BEE9EB6B-9E08-492D-8F9F-3DB6D544693E}" type="CATEGORYNAME">
                      <a:rPr lang="en-US" b="1"/>
                      <a:pPr/>
                      <a:t>[CATEGORY NAME]</a:t>
                    </a:fld>
                    <a:endParaRPr lang="en-US" b="1" baseline="0"/>
                  </a:p>
                  <a:p>
                    <a:fld id="{1BB83E1A-752C-4C59-BD5D-B7EF0E64C1C9}"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B883-4ACE-B2EC-67D108815EC9}"/>
                </c:ext>
              </c:extLst>
            </c:dLbl>
            <c:dLbl>
              <c:idx val="6"/>
              <c:layout>
                <c:manualLayout>
                  <c:x val="-4.9997542473455142E-2"/>
                  <c:y val="-5.1469847309189867E-2"/>
                </c:manualLayout>
              </c:layout>
              <c:tx>
                <c:rich>
                  <a:bodyPr/>
                  <a:lstStyle/>
                  <a:p>
                    <a:fld id="{5E84C6D0-243E-4470-8962-14F72894D4F6}" type="CATEGORYNAME">
                      <a:rPr lang="en-US" b="1"/>
                      <a:pPr/>
                      <a:t>[CATEGORY NAME]</a:t>
                    </a:fld>
                    <a:endParaRPr lang="en-US" b="1" baseline="0"/>
                  </a:p>
                  <a:p>
                    <a:fld id="{420AC800-1D0C-4915-A070-BB133E664B0E}"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B883-4ACE-B2EC-67D108815EC9}"/>
                </c:ext>
              </c:extLst>
            </c:dLbl>
            <c:dLbl>
              <c:idx val="7"/>
              <c:layout>
                <c:manualLayout>
                  <c:x val="-3.9392003160904056E-2"/>
                  <c:y val="1.403723108432452E-2"/>
                </c:manualLayout>
              </c:layout>
              <c:tx>
                <c:rich>
                  <a:bodyPr/>
                  <a:lstStyle/>
                  <a:p>
                    <a:fld id="{73EB2CF0-A8BB-43AB-B06A-D19E7590C2FB}" type="CATEGORYNAME">
                      <a:rPr lang="en-US" b="1"/>
                      <a:pPr/>
                      <a:t>[CATEGORY NAME]</a:t>
                    </a:fld>
                    <a:endParaRPr lang="en-US" b="1" baseline="0"/>
                  </a:p>
                  <a:p>
                    <a:fld id="{19B8DC67-E54C-4C59-A7AC-86569E8E9B67}"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B883-4ACE-B2EC-67D108815EC9}"/>
                </c:ext>
              </c:extLst>
            </c:dLbl>
            <c:dLbl>
              <c:idx val="8"/>
              <c:layout>
                <c:manualLayout>
                  <c:x val="-1.9696001580452021E-2"/>
                  <c:y val="-4.2111693252973564E-2"/>
                </c:manualLayout>
              </c:layout>
              <c:tx>
                <c:rich>
                  <a:bodyPr/>
                  <a:lstStyle/>
                  <a:p>
                    <a:fld id="{32BBE966-DEDD-408E-B2D5-823CBEF15DD6}" type="CATEGORYNAME">
                      <a:rPr lang="en-US" b="1"/>
                      <a:pPr/>
                      <a:t>[CATEGORY NAME]</a:t>
                    </a:fld>
                    <a:endParaRPr lang="en-US" b="1" baseline="0"/>
                  </a:p>
                  <a:p>
                    <a:fld id="{2E604E65-0CB6-4766-98FC-C11DEAA485DD}"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B883-4ACE-B2EC-67D108815EC9}"/>
                </c:ext>
              </c:extLst>
            </c:dLbl>
            <c:dLbl>
              <c:idx val="9"/>
              <c:layout>
                <c:manualLayout>
                  <c:x val="9.0904622679008774E-3"/>
                  <c:y val="-4.2111693252973564E-2"/>
                </c:manualLayout>
              </c:layout>
              <c:tx>
                <c:rich>
                  <a:bodyPr/>
                  <a:lstStyle/>
                  <a:p>
                    <a:fld id="{C84376F1-64FE-4BBD-AC0E-1E9BA94F5950}" type="CATEGORYNAME">
                      <a:rPr lang="en-US" b="1"/>
                      <a:pPr/>
                      <a:t>[CATEGORY NAME]</a:t>
                    </a:fld>
                    <a:endParaRPr lang="en-US" b="1" baseline="0"/>
                  </a:p>
                  <a:p>
                    <a:fld id="{34D8596A-5125-4631-A059-AFA93BCD1BD8}"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B883-4ACE-B2EC-67D108815EC9}"/>
                </c:ext>
              </c:extLst>
            </c:dLbl>
            <c:dLbl>
              <c:idx val="10"/>
              <c:layout>
                <c:manualLayout>
                  <c:x val="1.5150770446500444E-3"/>
                  <c:y val="-5.6148924337298081E-2"/>
                </c:manualLayout>
              </c:layout>
              <c:tx>
                <c:rich>
                  <a:bodyPr/>
                  <a:lstStyle/>
                  <a:p>
                    <a:fld id="{9722396D-A235-478C-954B-99E8E4739E7F}" type="CATEGORYNAME">
                      <a:rPr lang="en-US" b="1"/>
                      <a:pPr/>
                      <a:t>[CATEGORY NAME]</a:t>
                    </a:fld>
                    <a:endParaRPr lang="en-US" b="1" baseline="0"/>
                  </a:p>
                  <a:p>
                    <a:fld id="{9EDB7123-CB36-47B8-8863-BF3D95C317AF}"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B883-4ACE-B2EC-67D108815EC9}"/>
                </c:ext>
              </c:extLst>
            </c:dLbl>
            <c:dLbl>
              <c:idx val="11"/>
              <c:layout>
                <c:manualLayout>
                  <c:x val="4.6967388384154825E-2"/>
                  <c:y val="-5.1469847309189909E-2"/>
                </c:manualLayout>
              </c:layout>
              <c:tx>
                <c:rich>
                  <a:bodyPr/>
                  <a:lstStyle/>
                  <a:p>
                    <a:fld id="{55221B1D-7EC1-427E-9EA9-31E7E5F3D982}" type="CATEGORYNAME">
                      <a:rPr lang="en-US" b="1"/>
                      <a:pPr/>
                      <a:t>[CATEGORY NAME]</a:t>
                    </a:fld>
                    <a:endParaRPr lang="en-US" b="1" baseline="0"/>
                  </a:p>
                  <a:p>
                    <a:fld id="{DD43F3C8-E307-42C9-B96C-C7D0ECBD51E6}"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B883-4ACE-B2EC-67D108815EC9}"/>
                </c:ext>
              </c:extLst>
            </c:dLbl>
            <c:dLbl>
              <c:idx val="12"/>
              <c:layout>
                <c:manualLayout>
                  <c:x val="7.8784006321808084E-2"/>
                  <c:y val="-7.0186155421622818E-3"/>
                </c:manualLayout>
              </c:layout>
              <c:tx>
                <c:rich>
                  <a:bodyPr/>
                  <a:lstStyle/>
                  <a:p>
                    <a:fld id="{F32160BE-2001-4B0F-A46A-F87FA3F73ED4}" type="CATEGORYNAME">
                      <a:rPr lang="en-US" b="1"/>
                      <a:pPr/>
                      <a:t>[CATEGORY NAME]</a:t>
                    </a:fld>
                    <a:endParaRPr lang="en-US" b="1" baseline="0"/>
                  </a:p>
                  <a:p>
                    <a:fld id="{D0E29A42-350E-4CEB-B222-64164C0A91EA}"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B883-4ACE-B2EC-67D108815EC9}"/>
                </c:ext>
              </c:extLst>
            </c:dLbl>
            <c:numFmt formatCode="#,##0_ ;\-#,##0\ "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0"/>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Lit>
              <c:ptCount val="13"/>
              <c:pt idx="0">
                <c:v>ATC A</c:v>
              </c:pt>
              <c:pt idx="1">
                <c:v>ATC B</c:v>
              </c:pt>
              <c:pt idx="2">
                <c:v>ATC C</c:v>
              </c:pt>
              <c:pt idx="3">
                <c:v>ATC D</c:v>
              </c:pt>
              <c:pt idx="4">
                <c:v>ATC G</c:v>
              </c:pt>
              <c:pt idx="5">
                <c:v>ATC H</c:v>
              </c:pt>
              <c:pt idx="6">
                <c:v>ATC J</c:v>
              </c:pt>
              <c:pt idx="7">
                <c:v>ATC L</c:v>
              </c:pt>
              <c:pt idx="8">
                <c:v>ATC M</c:v>
              </c:pt>
              <c:pt idx="9">
                <c:v>ATC N</c:v>
              </c:pt>
              <c:pt idx="10">
                <c:v>ATC R</c:v>
              </c:pt>
              <c:pt idx="11">
                <c:v>ATC S</c:v>
              </c:pt>
              <c:pt idx="12">
                <c:v>Others</c:v>
              </c:pt>
            </c:strLit>
          </c:cat>
          <c:val>
            <c:numLit>
              <c:formatCode>General</c:formatCode>
              <c:ptCount val="13"/>
              <c:pt idx="0">
                <c:v>39844685</c:v>
              </c:pt>
              <c:pt idx="1">
                <c:v>11594368</c:v>
              </c:pt>
              <c:pt idx="2">
                <c:v>65280279</c:v>
              </c:pt>
              <c:pt idx="3">
                <c:v>3680811</c:v>
              </c:pt>
              <c:pt idx="4">
                <c:v>5826340</c:v>
              </c:pt>
              <c:pt idx="5">
                <c:v>3768532</c:v>
              </c:pt>
              <c:pt idx="6">
                <c:v>11436982</c:v>
              </c:pt>
              <c:pt idx="7">
                <c:v>5938449</c:v>
              </c:pt>
              <c:pt idx="8">
                <c:v>7231502</c:v>
              </c:pt>
              <c:pt idx="9">
                <c:v>51160702</c:v>
              </c:pt>
              <c:pt idx="10">
                <c:v>11753577</c:v>
              </c:pt>
              <c:pt idx="11">
                <c:v>8033440</c:v>
              </c:pt>
              <c:pt idx="12">
                <c:v>415853</c:v>
              </c:pt>
            </c:numLit>
          </c:val>
          <c:extLst>
            <c:ext xmlns:c15="http://schemas.microsoft.com/office/drawing/2012/chart" uri="{02D57815-91ED-43cb-92C2-25804820EDAC}">
              <c15:datalabelsRange>
                <c15:f>{"39,844,685 (18%)","11,594,368 (5%)","65,280,279 (29%)","3,680,811 (2%)","5,826,340 (3%)","3,768,532 (2%)","11,436,982 (5%)","5,938,449 (3%)","7,231,502 (3%)","51,160,702 (23%)","11,753,577 (5%)","8,033,440 (4%)","415,853 (0%)"}</c15:f>
                <c15:dlblRangeCache>
                  <c:ptCount val="13"/>
                  <c:pt idx="0">
                    <c:v>39,844,685 (18%)</c:v>
                  </c:pt>
                  <c:pt idx="1">
                    <c:v>11,594,368 (5%)</c:v>
                  </c:pt>
                  <c:pt idx="2">
                    <c:v>65,280,279 (29%)</c:v>
                  </c:pt>
                  <c:pt idx="3">
                    <c:v>3,680,811 (2%)</c:v>
                  </c:pt>
                  <c:pt idx="4">
                    <c:v>5,826,340 (3%)</c:v>
                  </c:pt>
                  <c:pt idx="5">
                    <c:v>3,768,532 (2%)</c:v>
                  </c:pt>
                  <c:pt idx="6">
                    <c:v>11,436,982 (5%)</c:v>
                  </c:pt>
                  <c:pt idx="7">
                    <c:v>5,938,449 (3%)</c:v>
                  </c:pt>
                  <c:pt idx="8">
                    <c:v>7,231,502 (3%)</c:v>
                  </c:pt>
                  <c:pt idx="9">
                    <c:v>51,160,702 (23%)</c:v>
                  </c:pt>
                  <c:pt idx="10">
                    <c:v>11,753,577 (5%)</c:v>
                  </c:pt>
                  <c:pt idx="11">
                    <c:v>8,033,440 (4%)</c:v>
                  </c:pt>
                  <c:pt idx="12">
                    <c:v>415,853 (0%)</c:v>
                  </c:pt>
                </c15:dlblRangeCache>
              </c15:datalabelsRange>
            </c:ext>
            <c:ext xmlns:c16="http://schemas.microsoft.com/office/drawing/2014/chart" uri="{C3380CC4-5D6E-409C-BE32-E72D297353CC}">
              <c16:uniqueId val="{0000001A-B883-4ACE-B2EC-67D108815EC9}"/>
            </c:ext>
          </c:extLst>
        </c:ser>
        <c:ser>
          <c:idx val="1"/>
          <c:order val="1"/>
          <c:tx>
            <c:v>Percentages</c:v>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B-B26B-4D9C-BCF7-890CDDC9716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D-B26B-4D9C-BCF7-890CDDC9716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F-B26B-4D9C-BCF7-890CDDC9716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1-B26B-4D9C-BCF7-890CDDC9716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23-B26B-4D9C-BCF7-890CDDC9716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5-B26B-4D9C-BCF7-890CDDC97165}"/>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B26B-4D9C-BCF7-890CDDC97165}"/>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B26B-4D9C-BCF7-890CDDC97165}"/>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B26B-4D9C-BCF7-890CDDC97165}"/>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B26B-4D9C-BCF7-890CDDC97165}"/>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B26B-4D9C-BCF7-890CDDC97165}"/>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B26B-4D9C-BCF7-890CDDC97165}"/>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B26B-4D9C-BCF7-890CDDC9716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3"/>
              <c:pt idx="0">
                <c:v>39844685</c:v>
              </c:pt>
            </c:numLit>
          </c:val>
          <c:extLst>
            <c:ext xmlns:c16="http://schemas.microsoft.com/office/drawing/2014/chart" uri="{C3380CC4-5D6E-409C-BE32-E72D297353CC}">
              <c16:uniqueId val="{0000001A-4CC3-49BD-863B-8893AD339402}"/>
            </c:ext>
          </c:extLst>
        </c:ser>
        <c:dLbls>
          <c:dLblPos val="outEnd"/>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Total Prescriptions Generic Percentage by ATC</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'Table10(a)-(b)'!$C$5</c:f>
              <c:strCache>
                <c:ptCount val="1"/>
                <c:pt idx="0">
                  <c:v>Total Prescriptions Generic Percentage*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3"/>
            <c:invertIfNegative val="0"/>
            <c:bubble3D val="0"/>
            <c:extLst>
              <c:ext xmlns:c16="http://schemas.microsoft.com/office/drawing/2014/chart" uri="{C3380CC4-5D6E-409C-BE32-E72D297353CC}">
                <c16:uniqueId val="{00000001-0B9D-4256-8290-51E37E74CE90}"/>
              </c:ext>
            </c:extLst>
          </c:dPt>
          <c:dPt>
            <c:idx val="14"/>
            <c:invertIfNegative val="0"/>
            <c:bubble3D val="0"/>
            <c:extLst>
              <c:ext xmlns:c16="http://schemas.microsoft.com/office/drawing/2014/chart" uri="{C3380CC4-5D6E-409C-BE32-E72D297353CC}">
                <c16:uniqueId val="{00000002-0B9D-4256-8290-51E37E74CE90}"/>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'Table10(a)-(b)'!$A$6:$A$19</c:f>
              <c:strCache>
                <c:ptCount val="14"/>
                <c:pt idx="0">
                  <c:v>ATC - A: ALIMENTARY TRACT AND METABOLISM </c:v>
                </c:pt>
                <c:pt idx="1">
                  <c:v>ATC - B: BLOOD AND BLOOD FORMING ORGANS</c:v>
                </c:pt>
                <c:pt idx="2">
                  <c:v>ATC - C: CARDIOVASCULAR SYSTEM</c:v>
                </c:pt>
                <c:pt idx="3">
                  <c:v>ATC - D: DERMATOLOGICALS</c:v>
                </c:pt>
                <c:pt idx="4">
                  <c:v>ATC - G: GENITO URINARY SYSTEM AND SEX HORMONES</c:v>
                </c:pt>
                <c:pt idx="5">
                  <c:v>ATC - H: SYSTEMIC HORMONAL PREPARATIONS, EXCL. SEX HORMONES AND INSULINS</c:v>
                </c:pt>
                <c:pt idx="6">
                  <c:v>ATC - J: ANTIINFECTIVES FOR SYSTEMIC USE</c:v>
                </c:pt>
                <c:pt idx="7">
                  <c:v>ATC - L: ANTINEOPLASTIC AND IMMUNOMODULATING AGENTS</c:v>
                </c:pt>
                <c:pt idx="8">
                  <c:v>ATC - M: MUSCULO-SKELETAL SYSTEM</c:v>
                </c:pt>
                <c:pt idx="9">
                  <c:v>ATC - N: NERVOUS SYSTEM</c:v>
                </c:pt>
                <c:pt idx="10">
                  <c:v>ATC - P: ANTIPARASITIC PRODUCTS, INSECTICIDES AND REPELLENTS</c:v>
                </c:pt>
                <c:pt idx="11">
                  <c:v>ATC - R: RESPIRATORY SYSTEM</c:v>
                </c:pt>
                <c:pt idx="12">
                  <c:v>ATC - S: SENSORY ORGANS</c:v>
                </c:pt>
                <c:pt idx="13">
                  <c:v>ATC - V: VARIOUS</c:v>
                </c:pt>
              </c:strCache>
            </c:strRef>
          </c:cat>
          <c:val>
            <c:numRef>
              <c:f>'Table10(a)-(b)'!$C$6:$C$19</c:f>
              <c:numCache>
                <c:formatCode>0.0%</c:formatCode>
                <c:ptCount val="14"/>
                <c:pt idx="0">
                  <c:v>0.64254529999999999</c:v>
                </c:pt>
                <c:pt idx="1">
                  <c:v>0.3171234</c:v>
                </c:pt>
                <c:pt idx="2">
                  <c:v>0.82743539999999993</c:v>
                </c:pt>
                <c:pt idx="3">
                  <c:v>0.76897720000000003</c:v>
                </c:pt>
                <c:pt idx="4">
                  <c:v>0.6234111</c:v>
                </c:pt>
                <c:pt idx="5">
                  <c:v>0.91380319999999993</c:v>
                </c:pt>
                <c:pt idx="6">
                  <c:v>0.91282169999999996</c:v>
                </c:pt>
                <c:pt idx="7">
                  <c:v>0.45245820000000003</c:v>
                </c:pt>
                <c:pt idx="8">
                  <c:v>0.67196359999999999</c:v>
                </c:pt>
                <c:pt idx="9">
                  <c:v>0.7388482999999999</c:v>
                </c:pt>
                <c:pt idx="10">
                  <c:v>0.1046668</c:v>
                </c:pt>
                <c:pt idx="11">
                  <c:v>0.4553854</c:v>
                </c:pt>
                <c:pt idx="12">
                  <c:v>0.2199363</c:v>
                </c:pt>
                <c:pt idx="13">
                  <c:v>0.47816690000000001</c:v>
                </c:pt>
              </c:numCache>
            </c:numRef>
          </c:val>
          <c:extLst>
            <c:ext xmlns:c16="http://schemas.microsoft.com/office/drawing/2014/chart" uri="{C3380CC4-5D6E-409C-BE32-E72D297353CC}">
              <c16:uniqueId val="{00000000-0B9D-4256-8290-51E37E74CE90}"/>
            </c:ext>
          </c:extLst>
        </c:ser>
        <c:dLbls>
          <c:showLegendKey val="0"/>
          <c:showVal val="0"/>
          <c:showCatName val="0"/>
          <c:showSerName val="0"/>
          <c:showPercent val="0"/>
          <c:showBubbleSize val="0"/>
        </c:dLbls>
        <c:gapWidth val="100"/>
        <c:axId val="1012284008"/>
        <c:axId val="1073678608"/>
      </c:barChart>
      <c:catAx>
        <c:axId val="1012284008"/>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3678608"/>
        <c:crosses val="autoZero"/>
        <c:auto val="1"/>
        <c:lblAlgn val="ctr"/>
        <c:lblOffset val="100"/>
        <c:noMultiLvlLbl val="0"/>
      </c:catAx>
      <c:valAx>
        <c:axId val="1073678608"/>
        <c:scaling>
          <c:orientation val="minMax"/>
        </c:scaling>
        <c:delete val="0"/>
        <c:axPos val="t"/>
        <c:majorGridlines>
          <c:spPr>
            <a:ln w="9525" cap="flat" cmpd="sng" algn="ctr">
              <a:solidFill>
                <a:schemeClr val="bg1">
                  <a:lumMod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12284008"/>
        <c:crosses val="autoZero"/>
        <c:crossBetween val="between"/>
        <c:minorUnit val="5.000000000000001E-2"/>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AU" sz="1200" b="1" i="0" u="none" strike="noStrike" kern="1200" spc="0" baseline="0">
                <a:solidFill>
                  <a:sysClr val="windowText" lastClr="000000"/>
                </a:solidFill>
                <a:latin typeface="+mn-lt"/>
                <a:ea typeface="+mn-ea"/>
                <a:cs typeface="+mn-cs"/>
              </a:defRPr>
            </a:pPr>
            <a:r>
              <a:rPr lang="en-AU" sz="1200" b="1" i="0" u="none" strike="noStrike" kern="1200" baseline="0">
                <a:solidFill>
                  <a:sysClr val="windowText" lastClr="000000"/>
                </a:solidFill>
                <a:latin typeface="+mn-lt"/>
                <a:ea typeface="+mn-ea"/>
                <a:cs typeface="+mn-cs"/>
              </a:rPr>
              <a:t>Electronic prescriptions % in 2024-25</a:t>
            </a:r>
          </a:p>
        </c:rich>
      </c:tx>
      <c:overlay val="0"/>
      <c:spPr>
        <a:noFill/>
        <a:ln>
          <a:noFill/>
        </a:ln>
        <a:effectLst/>
      </c:spPr>
      <c:txPr>
        <a:bodyPr rot="0" spcFirstLastPara="1" vertOverflow="ellipsis" vert="horz" wrap="square" anchor="ctr" anchorCtr="1"/>
        <a:lstStyle/>
        <a:p>
          <a:pPr algn="ctr" rtl="0">
            <a:defRPr lang="en-AU"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2966830106059116"/>
          <c:y val="0.2382565477187692"/>
          <c:w val="0.8308790050941961"/>
          <c:h val="0.41090414020828037"/>
        </c:manualLayout>
      </c:layout>
      <c:barChart>
        <c:barDir val="bar"/>
        <c:grouping val="percentStacked"/>
        <c:varyColors val="0"/>
        <c:ser>
          <c:idx val="0"/>
          <c:order val="0"/>
          <c:tx>
            <c:strRef>
              <c:f>'Table13-14(a)-(b)'!$A$46</c:f>
              <c:strCache>
                <c:ptCount val="1"/>
                <c:pt idx="0">
                  <c:v>Electronic Prescription</c:v>
                </c:pt>
              </c:strCache>
            </c:strRef>
          </c:tx>
          <c:spPr>
            <a:pattFill prst="dashVert">
              <a:fgClr>
                <a:schemeClr val="accent1">
                  <a:lumMod val="60000"/>
                  <a:lumOff val="40000"/>
                </a:schemeClr>
              </a:fgClr>
              <a:bgClr>
                <a:schemeClr val="accent1">
                  <a:lumMod val="75000"/>
                </a:schemeClr>
              </a:bgClr>
            </a:pattFill>
            <a:ln w="12700">
              <a:solidFill>
                <a:schemeClr val="bg1"/>
              </a:solidFill>
            </a:ln>
            <a:effectLst/>
          </c:spPr>
          <c:invertIfNegative val="0"/>
          <c:dPt>
            <c:idx val="0"/>
            <c:invertIfNegative val="0"/>
            <c:bubble3D val="0"/>
            <c:spPr>
              <a:pattFill prst="dashVert">
                <a:fgClr>
                  <a:schemeClr val="accent1">
                    <a:lumMod val="50000"/>
                  </a:schemeClr>
                </a:fgClr>
                <a:bgClr>
                  <a:schemeClr val="accent1">
                    <a:lumMod val="75000"/>
                  </a:schemeClr>
                </a:bgClr>
              </a:pattFill>
              <a:ln w="12700">
                <a:solidFill>
                  <a:schemeClr val="bg1"/>
                </a:solidFill>
              </a:ln>
              <a:effectLst/>
            </c:spPr>
            <c:extLst>
              <c:ext xmlns:c16="http://schemas.microsoft.com/office/drawing/2014/chart" uri="{C3380CC4-5D6E-409C-BE32-E72D297353CC}">
                <c16:uniqueId val="{00000000-EA78-48E2-B4F9-2C7F341CF0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'Table13-14(a)-(b)'!$D$45</c:f>
              <c:strCache>
                <c:ptCount val="1"/>
                <c:pt idx="0">
                  <c:v>Percentage</c:v>
                </c:pt>
              </c:strCache>
            </c:strRef>
          </c:cat>
          <c:val>
            <c:numRef>
              <c:f>'Table13-14(a)-(b)'!$D$46</c:f>
              <c:numCache>
                <c:formatCode>0.0%</c:formatCode>
                <c:ptCount val="1"/>
                <c:pt idx="0">
                  <c:v>0.22609238250606001</c:v>
                </c:pt>
              </c:numCache>
            </c:numRef>
          </c:val>
          <c:extLst>
            <c:ext xmlns:c16="http://schemas.microsoft.com/office/drawing/2014/chart" uri="{C3380CC4-5D6E-409C-BE32-E72D297353CC}">
              <c16:uniqueId val="{00000000-3296-41B7-BCC1-5E92B3030D56}"/>
            </c:ext>
          </c:extLst>
        </c:ser>
        <c:ser>
          <c:idx val="1"/>
          <c:order val="1"/>
          <c:tx>
            <c:strRef>
              <c:f>'Table13-14(a)-(b)'!$A$47</c:f>
              <c:strCache>
                <c:ptCount val="1"/>
                <c:pt idx="0">
                  <c:v>ETP Prescription</c:v>
                </c:pt>
              </c:strCache>
            </c:strRef>
          </c:tx>
          <c:spPr>
            <a:pattFill prst="dashHorz">
              <a:fgClr>
                <a:schemeClr val="accent2">
                  <a:lumMod val="50000"/>
                </a:schemeClr>
              </a:fgClr>
              <a:bgClr>
                <a:schemeClr val="accent2">
                  <a:lumMod val="75000"/>
                </a:schemeClr>
              </a:bgClr>
            </a:pattFill>
            <a:ln w="1270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'Table13-14(a)-(b)'!$D$45</c:f>
              <c:strCache>
                <c:ptCount val="1"/>
                <c:pt idx="0">
                  <c:v>Percentage</c:v>
                </c:pt>
              </c:strCache>
            </c:strRef>
          </c:cat>
          <c:val>
            <c:numRef>
              <c:f>'Table13-14(a)-(b)'!$D$47</c:f>
              <c:numCache>
                <c:formatCode>0.0%</c:formatCode>
                <c:ptCount val="1"/>
                <c:pt idx="0">
                  <c:v>0.57330287422569004</c:v>
                </c:pt>
              </c:numCache>
            </c:numRef>
          </c:val>
          <c:extLst>
            <c:ext xmlns:c16="http://schemas.microsoft.com/office/drawing/2014/chart" uri="{C3380CC4-5D6E-409C-BE32-E72D297353CC}">
              <c16:uniqueId val="{00000001-3296-41B7-BCC1-5E92B3030D56}"/>
            </c:ext>
          </c:extLst>
        </c:ser>
        <c:ser>
          <c:idx val="2"/>
          <c:order val="2"/>
          <c:tx>
            <c:strRef>
              <c:f>'Table13-14(a)-(b)'!$A$48</c:f>
              <c:strCache>
                <c:ptCount val="1"/>
                <c:pt idx="0">
                  <c:v>Paper-based Prescription</c:v>
                </c:pt>
              </c:strCache>
            </c:strRef>
          </c:tx>
          <c:spPr>
            <a:pattFill prst="pct90">
              <a:fgClr>
                <a:schemeClr val="accent4">
                  <a:lumMod val="75000"/>
                </a:schemeClr>
              </a:fgClr>
              <a:bgClr>
                <a:schemeClr val="accent4">
                  <a:lumMod val="50000"/>
                </a:schemeClr>
              </a:bgClr>
            </a:pattFill>
            <a:ln w="1270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'Table13-14(a)-(b)'!$D$45</c:f>
              <c:strCache>
                <c:ptCount val="1"/>
                <c:pt idx="0">
                  <c:v>Percentage</c:v>
                </c:pt>
              </c:strCache>
            </c:strRef>
          </c:cat>
          <c:val>
            <c:numRef>
              <c:f>'Table13-14(a)-(b)'!$D$48</c:f>
              <c:numCache>
                <c:formatCode>0.0%</c:formatCode>
                <c:ptCount val="1"/>
                <c:pt idx="0">
                  <c:v>0.20060474326825001</c:v>
                </c:pt>
              </c:numCache>
            </c:numRef>
          </c:val>
          <c:extLst>
            <c:ext xmlns:c16="http://schemas.microsoft.com/office/drawing/2014/chart" uri="{C3380CC4-5D6E-409C-BE32-E72D297353CC}">
              <c16:uniqueId val="{00000000-7041-41BE-97B4-68789441E446}"/>
            </c:ext>
          </c:extLst>
        </c:ser>
        <c:dLbls>
          <c:dLblPos val="ctr"/>
          <c:showLegendKey val="0"/>
          <c:showVal val="1"/>
          <c:showCatName val="0"/>
          <c:showSerName val="0"/>
          <c:showPercent val="0"/>
          <c:showBubbleSize val="0"/>
        </c:dLbls>
        <c:gapWidth val="20"/>
        <c:overlap val="100"/>
        <c:axId val="510653984"/>
        <c:axId val="510650384"/>
      </c:barChart>
      <c:catAx>
        <c:axId val="510653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510650384"/>
        <c:crosses val="autoZero"/>
        <c:auto val="1"/>
        <c:lblAlgn val="ctr"/>
        <c:lblOffset val="100"/>
        <c:noMultiLvlLbl val="0"/>
      </c:catAx>
      <c:valAx>
        <c:axId val="510650384"/>
        <c:scaling>
          <c:orientation val="minMax"/>
        </c:scaling>
        <c:delete val="0"/>
        <c:axPos val="b"/>
        <c:majorGridlines>
          <c:spPr>
            <a:ln w="9525" cap="flat" cmpd="sng" algn="ctr">
              <a:solidFill>
                <a:schemeClr val="bg1">
                  <a:lumMod val="7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10653984"/>
        <c:crosses val="autoZero"/>
        <c:crossBetween val="between"/>
      </c:valAx>
      <c:spPr>
        <a:noFill/>
        <a:ln>
          <a:noFill/>
        </a:ln>
        <a:effectLst/>
      </c:spPr>
    </c:plotArea>
    <c:legend>
      <c:legendPos val="b"/>
      <c:layout>
        <c:manualLayout>
          <c:xMode val="edge"/>
          <c:yMode val="edge"/>
          <c:x val="0.12771999653889421"/>
          <c:y val="0.83782208075054443"/>
          <c:w val="0.87228000471524214"/>
          <c:h val="0.136848718378287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AU" sz="1200" b="1"/>
              <a:t>PBS Dispensing by SEIFA Decile, 2024-25</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8.1850428375846981E-2"/>
          <c:y val="7.3214691553444872E-2"/>
          <c:w val="0.82071387588867983"/>
          <c:h val="0.58252782628431676"/>
        </c:manualLayout>
      </c:layout>
      <c:barChart>
        <c:barDir val="col"/>
        <c:grouping val="clustered"/>
        <c:varyColors val="0"/>
        <c:ser>
          <c:idx val="0"/>
          <c:order val="0"/>
          <c:tx>
            <c:v>General** Patient Count</c:v>
          </c:tx>
          <c:spPr>
            <a:solidFill>
              <a:schemeClr val="accent3">
                <a:lumMod val="60000"/>
                <a:lumOff val="40000"/>
              </a:schemeClr>
            </a:solidFill>
            <a:ln>
              <a:solidFill>
                <a:schemeClr val="accent3">
                  <a:lumMod val="75000"/>
                </a:schemeClr>
              </a:solidFill>
            </a:ln>
            <a:effectLst/>
          </c:spPr>
          <c:invertIfNegative val="0"/>
          <c:dLbls>
            <c:dLbl>
              <c:idx val="0"/>
              <c:layout>
                <c:manualLayout>
                  <c:x val="-9.73073572918008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D4-408D-BD75-4EFA579B746F}"/>
                </c:ext>
              </c:extLst>
            </c:dLbl>
            <c:dLbl>
              <c:idx val="1"/>
              <c:layout>
                <c:manualLayout>
                  <c:x val="-1.297431430557345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D4-408D-BD75-4EFA579B746F}"/>
                </c:ext>
              </c:extLst>
            </c:dLbl>
            <c:dLbl>
              <c:idx val="2"/>
              <c:layout>
                <c:manualLayout>
                  <c:x val="-6.48715715278675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D4-408D-BD75-4EFA579B746F}"/>
                </c:ext>
              </c:extLst>
            </c:dLbl>
            <c:dLbl>
              <c:idx val="3"/>
              <c:layout>
                <c:manualLayout>
                  <c:x val="-8.10894644098340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D4-408D-BD75-4EFA579B746F}"/>
                </c:ext>
              </c:extLst>
            </c:dLbl>
            <c:dLbl>
              <c:idx val="4"/>
              <c:layout>
                <c:manualLayout>
                  <c:x val="-6.4871571527867255E-3"/>
                  <c:y val="-8.457881846585920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D4-408D-BD75-4EFA579B746F}"/>
                </c:ext>
              </c:extLst>
            </c:dLbl>
            <c:dLbl>
              <c:idx val="5"/>
              <c:layout>
                <c:manualLayout>
                  <c:x val="-4.8653678645901033E-3"/>
                  <c:y val="-8.457881846585920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D4-408D-BD75-4EFA579B746F}"/>
                </c:ext>
              </c:extLst>
            </c:dLbl>
            <c:dLbl>
              <c:idx val="6"/>
              <c:layout>
                <c:manualLayout>
                  <c:x val="-4.86536786459004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D4-408D-BD75-4EFA579B746F}"/>
                </c:ext>
              </c:extLst>
            </c:dLbl>
            <c:dLbl>
              <c:idx val="7"/>
              <c:layout>
                <c:manualLayout>
                  <c:x val="-4.8653678645900443E-3"/>
                  <c:y val="-8.457881846585920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D4-408D-BD75-4EFA579B746F}"/>
                </c:ext>
              </c:extLst>
            </c:dLbl>
            <c:dLbl>
              <c:idx val="8"/>
              <c:layout>
                <c:manualLayout>
                  <c:x val="-4.86536786459004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D4-408D-BD75-4EFA579B746F}"/>
                </c:ext>
              </c:extLst>
            </c:dLbl>
            <c:dLbl>
              <c:idx val="9"/>
              <c:layout>
                <c:manualLayout>
                  <c:x val="-6.48715715278684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D4-408D-BD75-4EFA579B746F}"/>
                </c:ext>
              </c:extLst>
            </c:dLbl>
            <c:numFmt formatCode="0.0&quot;M&quot;" sourceLinked="0"/>
            <c:spPr>
              <a:noFill/>
              <a:ln>
                <a:noFill/>
              </a:ln>
              <a:effectLst/>
            </c:spPr>
            <c:txPr>
              <a:bodyPr rot="0" spcFirstLastPara="1" vertOverflow="overflow" horzOverflow="overflow" vert="horz" wrap="none" lIns="38100" tIns="19050" rIns="38100" bIns="19050" anchor="ctr" anchorCtr="0">
                <a:spAutoFit/>
              </a:bodyPr>
              <a:lstStyle/>
              <a:p>
                <a:pPr>
                  <a:defRPr sz="800" b="0" i="0" u="none" strike="noStrike" kern="1200" baseline="0">
                    <a:solidFill>
                      <a:schemeClr val="tx1">
                        <a:lumMod val="95000"/>
                        <a:lumOff val="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Lit>
              <c:ptCount val="10"/>
              <c:pt idx="0">
                <c:v>1 (Most Disadvantaged)</c:v>
              </c:pt>
              <c:pt idx="1">
                <c:v>2</c:v>
              </c:pt>
              <c:pt idx="2">
                <c:v>3</c:v>
              </c:pt>
              <c:pt idx="3">
                <c:v>4</c:v>
              </c:pt>
              <c:pt idx="4">
                <c:v>5</c:v>
              </c:pt>
              <c:pt idx="5">
                <c:v>6</c:v>
              </c:pt>
              <c:pt idx="6">
                <c:v>7</c:v>
              </c:pt>
              <c:pt idx="7">
                <c:v>8</c:v>
              </c:pt>
              <c:pt idx="8">
                <c:v>9</c:v>
              </c:pt>
              <c:pt idx="9">
                <c:v>10 (Most Advantaged)</c:v>
              </c:pt>
            </c:strLit>
          </c:cat>
          <c:val>
            <c:numLit>
              <c:formatCode>General</c:formatCode>
              <c:ptCount val="10"/>
              <c:pt idx="0">
                <c:v>0.58975500000000003</c:v>
              </c:pt>
              <c:pt idx="1">
                <c:v>0.84208799999999995</c:v>
              </c:pt>
              <c:pt idx="2">
                <c:v>0.71584000000000003</c:v>
              </c:pt>
              <c:pt idx="3">
                <c:v>1.049798</c:v>
              </c:pt>
              <c:pt idx="4">
                <c:v>1.0821909999999999</c:v>
              </c:pt>
              <c:pt idx="5">
                <c:v>1.339226</c:v>
              </c:pt>
              <c:pt idx="6">
                <c:v>1.132547</c:v>
              </c:pt>
              <c:pt idx="7">
                <c:v>1.598711</c:v>
              </c:pt>
              <c:pt idx="8">
                <c:v>1.6582239999999999</c:v>
              </c:pt>
              <c:pt idx="9">
                <c:v>2.1230410000000002</c:v>
              </c:pt>
            </c:numLit>
          </c:val>
          <c:extLst>
            <c:ext xmlns:c16="http://schemas.microsoft.com/office/drawing/2014/chart" uri="{C3380CC4-5D6E-409C-BE32-E72D297353CC}">
              <c16:uniqueId val="{0000000A-AED4-408D-BD75-4EFA579B746F}"/>
            </c:ext>
          </c:extLst>
        </c:ser>
        <c:ser>
          <c:idx val="3"/>
          <c:order val="2"/>
          <c:tx>
            <c:v>Concessional* Patient Count</c:v>
          </c:tx>
          <c:spPr>
            <a:solidFill>
              <a:schemeClr val="accent3">
                <a:lumMod val="75000"/>
              </a:schemeClr>
            </a:solidFill>
            <a:ln>
              <a:solidFill>
                <a:schemeClr val="accent3">
                  <a:lumMod val="50000"/>
                </a:schemeClr>
              </a:solidFill>
            </a:ln>
            <a:effectLst/>
          </c:spPr>
          <c:invertIfNegative val="0"/>
          <c:dLbls>
            <c:numFmt formatCode="0.0&quot;M&quot;" sourceLinked="0"/>
            <c:spPr>
              <a:noFill/>
              <a:ln>
                <a:noFill/>
              </a:ln>
              <a:effectLst/>
            </c:spPr>
            <c:txPr>
              <a:bodyPr rot="0" spcFirstLastPara="1" vertOverflow="ellipsis" vert="horz" wrap="square" lIns="38100" tIns="19050" rIns="38100" bIns="19050" anchor="ctr" anchorCtr="0">
                <a:spAutoFit/>
              </a:bodyPr>
              <a:lstStyle/>
              <a:p>
                <a:pPr>
                  <a:defRPr sz="800" b="0" i="0" u="none" strike="noStrike" kern="1200" baseline="0">
                    <a:solidFill>
                      <a:schemeClr val="tx1">
                        <a:lumMod val="95000"/>
                        <a:lumOff val="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General</c:formatCode>
              <c:ptCount val="10"/>
              <c:pt idx="0">
                <c:v>0.62150399999999995</c:v>
              </c:pt>
              <c:pt idx="1">
                <c:v>0.73581399999999997</c:v>
              </c:pt>
              <c:pt idx="2">
                <c:v>0.50871</c:v>
              </c:pt>
              <c:pt idx="3">
                <c:v>0.685581</c:v>
              </c:pt>
              <c:pt idx="4">
                <c:v>0.576542</c:v>
              </c:pt>
              <c:pt idx="5">
                <c:v>0.65000500000000005</c:v>
              </c:pt>
              <c:pt idx="6">
                <c:v>0.50192800000000004</c:v>
              </c:pt>
              <c:pt idx="7">
                <c:v>0.61754500000000001</c:v>
              </c:pt>
              <c:pt idx="8">
                <c:v>0.572384</c:v>
              </c:pt>
              <c:pt idx="9">
                <c:v>0.51308200000000004</c:v>
              </c:pt>
            </c:numLit>
          </c:val>
          <c:extLst>
            <c:ext xmlns:c16="http://schemas.microsoft.com/office/drawing/2014/chart" uri="{C3380CC4-5D6E-409C-BE32-E72D297353CC}">
              <c16:uniqueId val="{0000000B-AED4-408D-BD75-4EFA579B746F}"/>
            </c:ext>
          </c:extLst>
        </c:ser>
        <c:dLbls>
          <c:showLegendKey val="0"/>
          <c:showVal val="0"/>
          <c:showCatName val="0"/>
          <c:showSerName val="0"/>
          <c:showPercent val="0"/>
          <c:showBubbleSize val="0"/>
        </c:dLbls>
        <c:gapWidth val="100"/>
        <c:axId val="1216277360"/>
        <c:axId val="1216279520"/>
      </c:barChart>
      <c:lineChart>
        <c:grouping val="standard"/>
        <c:varyColors val="0"/>
        <c:ser>
          <c:idx val="4"/>
          <c:order val="1"/>
          <c:tx>
            <c:v>Net General** Patient Contribution Per Script</c:v>
          </c:tx>
          <c:spPr>
            <a:ln w="28575" cap="rnd">
              <a:solidFill>
                <a:schemeClr val="accent1"/>
              </a:solidFill>
              <a:round/>
            </a:ln>
            <a:effectLst/>
          </c:spPr>
          <c:marker>
            <c:symbol val="none"/>
          </c:marker>
          <c:dLbls>
            <c:dLbl>
              <c:idx val="0"/>
              <c:layout>
                <c:manualLayout>
                  <c:x val="-3.0661890205781566E-2"/>
                  <c:y val="-6.9047631992431899E-2"/>
                </c:manualLayout>
              </c:layout>
              <c:numFmt formatCode="_(&quot;$&quot;* #,##0.00_);_(&quot;$&quot;* \(#,##0.00\);_(&quot;$&quot;* &quot;-&quot;??_);_(@_)"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2-A42C-49E2-9C3D-040BBE8A5DB7}"/>
                </c:ext>
              </c:extLst>
            </c:dLbl>
            <c:dLbl>
              <c:idx val="9"/>
              <c:layout>
                <c:manualLayout>
                  <c:x val="-1.5203470428779965E-2"/>
                  <c:y val="-6.095123564079187E-2"/>
                </c:manualLayout>
              </c:layout>
              <c:numFmt formatCode="_(&quot;$&quot;* #,##0.00_);_(&quot;$&quot;* \(#,##0.00\);_(&quot;$&quot;* &quot;-&quot;??_);_(@_)"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A42C-49E2-9C3D-040BBE8A5DB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val>
            <c:numLit>
              <c:formatCode>General</c:formatCode>
              <c:ptCount val="10"/>
              <c:pt idx="0">
                <c:v>16.567140932987133</c:v>
              </c:pt>
              <c:pt idx="1">
                <c:v>17.209962671509601</c:v>
              </c:pt>
              <c:pt idx="2">
                <c:v>17.656323958356833</c:v>
              </c:pt>
              <c:pt idx="3">
                <c:v>17.701760575038943</c:v>
              </c:pt>
              <c:pt idx="4">
                <c:v>17.672835689424147</c:v>
              </c:pt>
              <c:pt idx="5">
                <c:v>17.516440122842592</c:v>
              </c:pt>
              <c:pt idx="6">
                <c:v>17.424461986632043</c:v>
              </c:pt>
              <c:pt idx="7">
                <c:v>18.155431135493593</c:v>
              </c:pt>
              <c:pt idx="8">
                <c:v>18.47814265633632</c:v>
              </c:pt>
              <c:pt idx="9">
                <c:v>19.212080169840863</c:v>
              </c:pt>
            </c:numLit>
          </c:val>
          <c:smooth val="0"/>
          <c:extLst>
            <c:ext xmlns:c16="http://schemas.microsoft.com/office/drawing/2014/chart" uri="{C3380CC4-5D6E-409C-BE32-E72D297353CC}">
              <c16:uniqueId val="{0000000D-AED4-408D-BD75-4EFA579B746F}"/>
            </c:ext>
          </c:extLst>
        </c:ser>
        <c:dLbls>
          <c:showLegendKey val="0"/>
          <c:showVal val="0"/>
          <c:showCatName val="0"/>
          <c:showSerName val="0"/>
          <c:showPercent val="0"/>
          <c:showBubbleSize val="0"/>
        </c:dLbls>
        <c:marker val="1"/>
        <c:smooth val="0"/>
        <c:axId val="1226372896"/>
        <c:axId val="1232155248"/>
      </c:lineChart>
      <c:catAx>
        <c:axId val="1216277360"/>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AU" sz="1100" b="0"/>
                  <a:t>SEIFA Decile</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16279520"/>
        <c:crosses val="autoZero"/>
        <c:auto val="1"/>
        <c:lblAlgn val="ctr"/>
        <c:lblOffset val="100"/>
        <c:noMultiLvlLbl val="0"/>
      </c:catAx>
      <c:valAx>
        <c:axId val="1216279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AU" sz="1100" b="0"/>
                  <a:t>Patient count (millions)</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16277360"/>
        <c:crosses val="autoZero"/>
        <c:crossBetween val="between"/>
        <c:majorUnit val="0.25"/>
      </c:valAx>
      <c:valAx>
        <c:axId val="1232155248"/>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sz="1000" b="0" i="0" u="none" strike="noStrike" kern="1200" baseline="0">
                    <a:solidFill>
                      <a:sysClr val="windowText" lastClr="000000"/>
                    </a:solidFill>
                  </a:rPr>
                  <a:t>Net Patient Contribution Per Script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26372896"/>
        <c:crosses val="max"/>
        <c:crossBetween val="between"/>
      </c:valAx>
      <c:catAx>
        <c:axId val="1226372896"/>
        <c:scaling>
          <c:orientation val="minMax"/>
        </c:scaling>
        <c:delete val="1"/>
        <c:axPos val="b"/>
        <c:numFmt formatCode="General" sourceLinked="1"/>
        <c:majorTickMark val="out"/>
        <c:minorTickMark val="none"/>
        <c:tickLblPos val="nextTo"/>
        <c:crossAx val="1232155248"/>
        <c:crosses val="autoZero"/>
        <c:auto val="1"/>
        <c:lblAlgn val="ctr"/>
        <c:lblOffset val="100"/>
        <c:noMultiLvlLbl val="0"/>
      </c:catAx>
      <c:spPr>
        <a:noFill/>
        <a:ln>
          <a:noFill/>
        </a:ln>
        <a:effectLst/>
      </c:spPr>
    </c:plotArea>
    <c:legend>
      <c:legendPos val="b"/>
      <c:layout>
        <c:manualLayout>
          <c:xMode val="edge"/>
          <c:yMode val="edge"/>
          <c:x val="0.55393537378751023"/>
          <c:y val="0.84565259111343316"/>
          <c:w val="0.39944755994784359"/>
          <c:h val="0.1405920908403538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AU" sz="1200" b="1"/>
              <a:t>PBS Prescriptions and Total Cost* by Pharmacy</a:t>
            </a:r>
            <a:r>
              <a:rPr lang="en-AU" sz="1200" b="1" baseline="0"/>
              <a:t> </a:t>
            </a:r>
            <a:r>
              <a:rPr lang="en-AU" sz="1200" b="1"/>
              <a:t>MMM, 2024-25</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8.4232727806193702E-2"/>
          <c:y val="7.8346368715083797E-2"/>
          <c:w val="0.81259515258550408"/>
          <c:h val="0.58893960321998862"/>
        </c:manualLayout>
      </c:layout>
      <c:barChart>
        <c:barDir val="col"/>
        <c:grouping val="clustered"/>
        <c:varyColors val="0"/>
        <c:ser>
          <c:idx val="0"/>
          <c:order val="0"/>
          <c:tx>
            <c:v>Prescriptions</c:v>
          </c:tx>
          <c:spPr>
            <a:solidFill>
              <a:schemeClr val="accent1"/>
            </a:solidFill>
            <a:ln w="15875">
              <a:noFill/>
            </a:ln>
            <a:effectLst/>
          </c:spPr>
          <c:invertIfNegative val="0"/>
          <c:dLbls>
            <c:dLbl>
              <c:idx val="5"/>
              <c:layout>
                <c:manualLayout>
                  <c:x val="3.8695807954138302E-2"/>
                  <c:y val="5.66401266880737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3B-4BF9-98D0-548123F9BFA9}"/>
                </c:ext>
              </c:extLst>
            </c:dLbl>
            <c:dLbl>
              <c:idx val="6"/>
              <c:layout>
                <c:manualLayout>
                  <c:x val="4.7294876388391152E-2"/>
                  <c:y val="4.70540623762803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3B-4BF9-98D0-548123F9BFA9}"/>
                </c:ext>
              </c:extLst>
            </c:dLbl>
            <c:numFmt formatCode="0.0&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'Table4(b)'!$B$10:$H$10</c:f>
              <c:numCache>
                <c:formatCode>_-* #,##0_-;\-* #,##0_-;_-* "-"??_-;_-@_-</c:formatCode>
                <c:ptCount val="7"/>
                <c:pt idx="0">
                  <c:v>224953901</c:v>
                </c:pt>
                <c:pt idx="1">
                  <c:v>32765288</c:v>
                </c:pt>
                <c:pt idx="2">
                  <c:v>28829678</c:v>
                </c:pt>
                <c:pt idx="3">
                  <c:v>18294523</c:v>
                </c:pt>
                <c:pt idx="4">
                  <c:v>19512056</c:v>
                </c:pt>
                <c:pt idx="5">
                  <c:v>2388418</c:v>
                </c:pt>
                <c:pt idx="6">
                  <c:v>1041182</c:v>
                </c:pt>
              </c:numCache>
            </c:numRef>
          </c:val>
          <c:extLst>
            <c:ext xmlns:c16="http://schemas.microsoft.com/office/drawing/2014/chart" uri="{C3380CC4-5D6E-409C-BE32-E72D297353CC}">
              <c16:uniqueId val="{00000000-DECA-4285-A58B-4057071292E1}"/>
            </c:ext>
          </c:extLst>
        </c:ser>
        <c:dLbls>
          <c:dLblPos val="outEnd"/>
          <c:showLegendKey val="0"/>
          <c:showVal val="1"/>
          <c:showCatName val="0"/>
          <c:showSerName val="0"/>
          <c:showPercent val="0"/>
          <c:showBubbleSize val="0"/>
        </c:dLbls>
        <c:gapWidth val="150"/>
        <c:axId val="1087082184"/>
        <c:axId val="1087080744"/>
      </c:barChart>
      <c:lineChart>
        <c:grouping val="standard"/>
        <c:varyColors val="0"/>
        <c:ser>
          <c:idx val="2"/>
          <c:order val="2"/>
          <c:tx>
            <c:v>Total Cost</c:v>
          </c:tx>
          <c:spPr>
            <a:ln w="15875" cap="rnd">
              <a:solidFill>
                <a:schemeClr val="accent3"/>
              </a:solidFill>
              <a:round/>
            </a:ln>
            <a:effectLst/>
          </c:spPr>
          <c:marker>
            <c:symbol val="circle"/>
            <c:size val="5"/>
            <c:spPr>
              <a:solidFill>
                <a:schemeClr val="accent3"/>
              </a:solidFill>
              <a:ln w="9525">
                <a:solidFill>
                  <a:schemeClr val="accent3">
                    <a:lumMod val="50000"/>
                  </a:schemeClr>
                </a:solidFill>
              </a:ln>
              <a:effectLst/>
            </c:spPr>
          </c:marker>
          <c:dLbls>
            <c:dLbl>
              <c:idx val="6"/>
              <c:numFmt formatCode="&quot;$&quot;0.00\ &quot;B&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0-E5FF-4937-851B-CD4E88975497}"/>
                </c:ext>
              </c:extLst>
            </c:dLbl>
            <c:numFmt formatCode="&quot;$&quot;0.0\ &quot;B&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'Table4(b)'!$B$24:$H$24</c:f>
              <c:numCache>
                <c:formatCode>"$"#,##0</c:formatCode>
                <c:ptCount val="7"/>
                <c:pt idx="0">
                  <c:v>16735086449</c:v>
                </c:pt>
                <c:pt idx="1">
                  <c:v>2116931963</c:v>
                </c:pt>
                <c:pt idx="2">
                  <c:v>1664115894</c:v>
                </c:pt>
                <c:pt idx="3">
                  <c:v>940386917</c:v>
                </c:pt>
                <c:pt idx="4">
                  <c:v>940624009</c:v>
                </c:pt>
                <c:pt idx="5">
                  <c:v>135410704</c:v>
                </c:pt>
                <c:pt idx="6">
                  <c:v>48528674</c:v>
                </c:pt>
              </c:numCache>
            </c:numRef>
          </c:val>
          <c:smooth val="0"/>
          <c:extLst>
            <c:ext xmlns:c16="http://schemas.microsoft.com/office/drawing/2014/chart" uri="{C3380CC4-5D6E-409C-BE32-E72D297353CC}">
              <c16:uniqueId val="{00000002-DECA-4285-A58B-4057071292E1}"/>
            </c:ext>
          </c:extLst>
        </c:ser>
        <c:dLbls>
          <c:showLegendKey val="0"/>
          <c:showVal val="1"/>
          <c:showCatName val="0"/>
          <c:showSerName val="0"/>
          <c:showPercent val="0"/>
          <c:showBubbleSize val="0"/>
        </c:dLbls>
        <c:marker val="1"/>
        <c:smooth val="0"/>
        <c:axId val="1056080136"/>
        <c:axId val="1056076176"/>
        <c:extLst>
          <c:ext xmlns:c15="http://schemas.microsoft.com/office/drawing/2012/chart" uri="{02D57815-91ED-43cb-92C2-25804820EDAC}">
            <c15:filteredLineSeries>
              <c15:ser>
                <c:idx val="1"/>
                <c:order val="1"/>
                <c:tx>
                  <c:v>Government Cost</c:v>
                </c:tx>
                <c:spPr>
                  <a:ln w="15875" cap="rnd">
                    <a:solidFill>
                      <a:schemeClr val="accent2"/>
                    </a:solidFill>
                    <a:round/>
                  </a:ln>
                  <a:effectLst/>
                </c:spPr>
                <c:marker>
                  <c:symbol val="triangle"/>
                  <c:size val="5"/>
                  <c:spPr>
                    <a:solidFill>
                      <a:schemeClr val="accent2"/>
                    </a:solidFill>
                    <a:ln w="9525">
                      <a:solidFill>
                        <a:schemeClr val="accent2">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'Table4(b)'!$B$17:$H$17</c15:sqref>
                        </c15:formulaRef>
                      </c:ext>
                    </c:extLst>
                    <c:numCache>
                      <c:formatCode>"$"#,##0</c:formatCode>
                      <c:ptCount val="7"/>
                      <c:pt idx="0">
                        <c:v>14113995489</c:v>
                      </c:pt>
                      <c:pt idx="1">
                        <c:v>1769177864</c:v>
                      </c:pt>
                      <c:pt idx="2">
                        <c:v>1375812325</c:v>
                      </c:pt>
                      <c:pt idx="3">
                        <c:v>770882802</c:v>
                      </c:pt>
                      <c:pt idx="4">
                        <c:v>773859214</c:v>
                      </c:pt>
                      <c:pt idx="5">
                        <c:v>109992078</c:v>
                      </c:pt>
                      <c:pt idx="6">
                        <c:v>38148301</c:v>
                      </c:pt>
                    </c:numCache>
                  </c:numRef>
                </c:val>
                <c:smooth val="0"/>
                <c:extLst>
                  <c:ext xmlns:c16="http://schemas.microsoft.com/office/drawing/2014/chart" uri="{C3380CC4-5D6E-409C-BE32-E72D297353CC}">
                    <c16:uniqueId val="{00000001-DECA-4285-A58B-4057071292E1}"/>
                  </c:ext>
                </c:extLst>
              </c15:ser>
            </c15:filteredLineSeries>
          </c:ext>
        </c:extLst>
      </c:lineChart>
      <c:catAx>
        <c:axId val="1087082184"/>
        <c:scaling>
          <c:orientation val="minMax"/>
        </c:scaling>
        <c:delete val="0"/>
        <c:axPos val="b"/>
        <c:title>
          <c:tx>
            <c:rich>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t>MMM</a:t>
                </a:r>
              </a:p>
            </c:rich>
          </c:tx>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087080744"/>
        <c:crosses val="autoZero"/>
        <c:auto val="1"/>
        <c:lblAlgn val="ctr"/>
        <c:lblOffset val="100"/>
        <c:noMultiLvlLbl val="0"/>
      </c:catAx>
      <c:valAx>
        <c:axId val="1087080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t>PBS Prescriptions (Millions)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accent1"/>
                </a:solidFill>
                <a:latin typeface="+mn-lt"/>
                <a:ea typeface="+mn-ea"/>
                <a:cs typeface="+mn-cs"/>
              </a:defRPr>
            </a:pPr>
            <a:endParaRPr lang="en-US"/>
          </a:p>
        </c:txPr>
        <c:crossAx val="1087082184"/>
        <c:crosses val="autoZero"/>
        <c:crossBetween val="between"/>
        <c:dispUnits>
          <c:builtInUnit val="millions"/>
        </c:dispUnits>
      </c:valAx>
      <c:valAx>
        <c:axId val="105607617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t>Cost (Billions)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accent3">
                    <a:lumMod val="75000"/>
                  </a:schemeClr>
                </a:solidFill>
                <a:latin typeface="+mn-lt"/>
                <a:ea typeface="+mn-ea"/>
                <a:cs typeface="+mn-cs"/>
              </a:defRPr>
            </a:pPr>
            <a:endParaRPr lang="en-US"/>
          </a:p>
        </c:txPr>
        <c:crossAx val="1056080136"/>
        <c:crosses val="max"/>
        <c:crossBetween val="between"/>
        <c:dispUnits>
          <c:builtInUnit val="billions"/>
        </c:dispUnits>
      </c:valAx>
      <c:catAx>
        <c:axId val="1056080136"/>
        <c:scaling>
          <c:orientation val="minMax"/>
        </c:scaling>
        <c:delete val="1"/>
        <c:axPos val="b"/>
        <c:majorTickMark val="out"/>
        <c:minorTickMark val="none"/>
        <c:tickLblPos val="nextTo"/>
        <c:crossAx val="1056076176"/>
        <c:crosses val="autoZero"/>
        <c:auto val="1"/>
        <c:lblAlgn val="ctr"/>
        <c:lblOffset val="100"/>
        <c:noMultiLvlLbl val="0"/>
      </c:catAx>
      <c:spPr>
        <a:noFill/>
        <a:ln>
          <a:noFill/>
        </a:ln>
        <a:effectLst/>
      </c:spPr>
    </c:plotArea>
    <c:legend>
      <c:legendPos val="b"/>
      <c:layout>
        <c:manualLayout>
          <c:xMode val="edge"/>
          <c:yMode val="edge"/>
          <c:x val="0.38110744039474459"/>
          <c:y val="0.76517784718251003"/>
          <c:w val="0.24351783150001269"/>
          <c:h val="4.040874499626094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Total Government Cost by Gender</a:t>
            </a:r>
          </a:p>
        </c:rich>
      </c:tx>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934732323232323"/>
          <c:y val="0.22170793650793655"/>
          <c:w val="0.3906040404040404"/>
          <c:h val="0.61380634920634924"/>
        </c:manualLayout>
      </c:layout>
      <c:pieChart>
        <c:varyColors val="1"/>
        <c:ser>
          <c:idx val="0"/>
          <c:order val="0"/>
          <c:dPt>
            <c:idx val="0"/>
            <c:bubble3D val="0"/>
            <c:spPr>
              <a:pattFill prst="wdDnDiag">
                <a:fgClr>
                  <a:schemeClr val="tx2"/>
                </a:fgClr>
                <a:bgClr>
                  <a:schemeClr val="accent1"/>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243-46D7-ACF0-04526CD54A4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243-46D7-ACF0-04526CD54A46}"/>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524E07EC-4340-4DC8-B38F-70A6863FE8FC}" type="CATEGORYNAME">
                      <a:rPr lang="en-US" sz="900" b="1" baseline="0"/>
                      <a:pPr>
                        <a:defRPr b="0">
                          <a:solidFill>
                            <a:sysClr val="windowText" lastClr="000000"/>
                          </a:solidFill>
                          <a:latin typeface="Calibri" panose="020F0502020204030204" pitchFamily="34" charset="0"/>
                          <a:cs typeface="Calibri" panose="020F0502020204030204" pitchFamily="34" charset="0"/>
                        </a:defRPr>
                      </a:pPr>
                      <a:t>[CATEGORY NAME]</a:t>
                    </a:fld>
                    <a:endParaRPr lang="en-US" sz="900" b="1" baseline="0"/>
                  </a:p>
                  <a:p>
                    <a:pPr>
                      <a:defRPr b="0">
                        <a:solidFill>
                          <a:sysClr val="windowText" lastClr="000000"/>
                        </a:solidFill>
                        <a:latin typeface="Calibri" panose="020F0502020204030204" pitchFamily="34" charset="0"/>
                        <a:cs typeface="Calibri" panose="020F0502020204030204" pitchFamily="34" charset="0"/>
                      </a:defRPr>
                    </a:pPr>
                    <a:fld id="{8EF9F0D4-6A2D-4C8B-B244-1AC7B82C5734}" type="CELLRANGE">
                      <a:rPr lang="en-US" sz="900" baseline="0"/>
                      <a:pPr>
                        <a:defRPr b="0">
                          <a:solidFill>
                            <a:sysClr val="windowText" lastClr="000000"/>
                          </a:solidFill>
                          <a:latin typeface="Calibri" panose="020F0502020204030204" pitchFamily="34" charset="0"/>
                          <a:cs typeface="Calibri" panose="020F0502020204030204" pitchFamily="34" charset="0"/>
                        </a:defRPr>
                      </a:pPr>
                      <a:t>[CELLRANGE]</a:t>
                    </a:fld>
                    <a:endParaRPr lang="en-AU"/>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outEnd"/>
              <c:showLegendKey val="0"/>
              <c:showVal val="0"/>
              <c:showCatName val="1"/>
              <c:showSerName val="0"/>
              <c:showPercent val="0"/>
              <c:showBubbleSize val="0"/>
              <c:separator>
</c:separator>
              <c:extLst>
                <c:ext xmlns:c15="http://schemas.microsoft.com/office/drawing/2012/chart" uri="{CE6537A1-D6FC-4f65-9D91-7224C49458BB}">
                  <c15:layout>
                    <c:manualLayout>
                      <c:w val="0.2783056926952141"/>
                      <c:h val="0.2831246031746032"/>
                    </c:manualLayout>
                  </c15:layout>
                  <c15:dlblFieldTable/>
                  <c15:showDataLabelsRange val="1"/>
                </c:ext>
                <c:ext xmlns:c16="http://schemas.microsoft.com/office/drawing/2014/chart" uri="{C3380CC4-5D6E-409C-BE32-E72D297353CC}">
                  <c16:uniqueId val="{00000001-C243-46D7-ACF0-04526CD54A46}"/>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fld id="{0DAC692E-A9FB-4F1F-9EC3-F0AB165645D9}" type="CATEGORYNAME">
                      <a:rPr lang="en-US" sz="900" b="1" baseline="0"/>
                      <a:pPr>
                        <a:defRPr b="0">
                          <a:solidFill>
                            <a:sysClr val="windowText" lastClr="000000"/>
                          </a:solidFill>
                          <a:latin typeface="Calibri" panose="020F0502020204030204" pitchFamily="34" charset="0"/>
                          <a:cs typeface="Calibri" panose="020F0502020204030204" pitchFamily="34" charset="0"/>
                        </a:defRPr>
                      </a:pPr>
                      <a:t>[CATEGORY NAME]</a:t>
                    </a:fld>
                    <a:endParaRPr lang="en-US" sz="900" b="1" baseline="0"/>
                  </a:p>
                  <a:p>
                    <a:pPr>
                      <a:defRPr b="0">
                        <a:solidFill>
                          <a:sysClr val="windowText" lastClr="000000"/>
                        </a:solidFill>
                        <a:latin typeface="Calibri" panose="020F0502020204030204" pitchFamily="34" charset="0"/>
                        <a:cs typeface="Calibri" panose="020F0502020204030204" pitchFamily="34" charset="0"/>
                      </a:defRPr>
                    </a:pPr>
                    <a:fld id="{52B7E589-BD0A-4784-A355-2AF6A6E2DF52}" type="CELLRANGE">
                      <a:rPr lang="en-US" sz="900" baseline="0"/>
                      <a:pPr>
                        <a:defRPr b="0">
                          <a:solidFill>
                            <a:sysClr val="windowText" lastClr="000000"/>
                          </a:solidFill>
                          <a:latin typeface="Calibri" panose="020F0502020204030204" pitchFamily="34" charset="0"/>
                          <a:cs typeface="Calibri" panose="020F0502020204030204" pitchFamily="34" charset="0"/>
                        </a:defRPr>
                      </a:pPr>
                      <a:t>[CELLRANGE]</a:t>
                    </a:fld>
                    <a:endParaRPr lang="en-AU"/>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dLblPos val="outEnd"/>
              <c:showLegendKey val="0"/>
              <c:showVal val="0"/>
              <c:showCatName val="1"/>
              <c:showSerName val="0"/>
              <c:showPercent val="0"/>
              <c:showBubbleSize val="0"/>
              <c:separator>
</c:separator>
              <c:extLst>
                <c:ext xmlns:c15="http://schemas.microsoft.com/office/drawing/2012/chart" uri="{CE6537A1-D6FC-4f65-9D91-7224C49458BB}">
                  <c15:layout>
                    <c:manualLayout>
                      <c:w val="0.26688886649874055"/>
                      <c:h val="0.28585079365079363"/>
                    </c:manualLayout>
                  </c15:layout>
                  <c15:dlblFieldTable/>
                  <c15:showDataLabelsRange val="1"/>
                </c:ext>
                <c:ext xmlns:c16="http://schemas.microsoft.com/office/drawing/2014/chart" uri="{C3380CC4-5D6E-409C-BE32-E72D297353CC}">
                  <c16:uniqueId val="{00000003-C243-46D7-ACF0-04526CD54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Calibri" panose="020F0502020204030204" pitchFamily="34" charset="0"/>
                    <a:ea typeface="+mn-ea"/>
                    <a:cs typeface="Calibri" panose="020F0502020204030204" pitchFamily="34" charset="0"/>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DataLabelsRange val="1"/>
              </c:ext>
            </c:extLst>
          </c:dLbls>
          <c:cat>
            <c:strLit>
              <c:ptCount val="2"/>
              <c:pt idx="0">
                <c:v>Female</c:v>
              </c:pt>
              <c:pt idx="1">
                <c:v>Male</c:v>
              </c:pt>
            </c:strLit>
          </c:cat>
          <c:val>
            <c:numLit>
              <c:formatCode>General</c:formatCode>
              <c:ptCount val="2"/>
              <c:pt idx="0">
                <c:v>9656933703.0100002</c:v>
              </c:pt>
              <c:pt idx="1">
                <c:v>9242562630.3500004</c:v>
              </c:pt>
            </c:numLit>
          </c:val>
          <c:extLst>
            <c:ext xmlns:c15="http://schemas.microsoft.com/office/drawing/2012/chart" uri="{02D57815-91ED-43cb-92C2-25804820EDAC}">
              <c15:datalabelsRange>
                <c15:f>{"9,656,933,703
 (51%)","9,242,562,630
 (49%)"}</c15:f>
                <c15:dlblRangeCache>
                  <c:ptCount val="2"/>
                  <c:pt idx="0">
                    <c:v>9,656,933,703
 (51%)</c:v>
                  </c:pt>
                  <c:pt idx="1">
                    <c:v>9,242,562,630
 (49%)</c:v>
                  </c:pt>
                </c15:dlblRangeCache>
              </c15:datalabelsRange>
            </c:ext>
            <c:ext xmlns:c16="http://schemas.microsoft.com/office/drawing/2014/chart" uri="{C3380CC4-5D6E-409C-BE32-E72D297353CC}">
              <c16:uniqueId val="{00000004-C243-46D7-ACF0-04526CD54A46}"/>
            </c:ext>
          </c:extLst>
        </c:ser>
        <c:dLbls>
          <c:dLblPos val="outEnd"/>
          <c:showLegendKey val="0"/>
          <c:showVal val="0"/>
          <c:showCatName val="0"/>
          <c:showSerName val="0"/>
          <c:showPercent val="1"/>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Government Cost by Age-Groups</a:t>
            </a:r>
          </a:p>
        </c:rich>
      </c:tx>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2195084705320925"/>
          <c:y val="0.25261313019911597"/>
          <c:w val="0.36044567830412222"/>
          <c:h val="0.54686708636261128"/>
        </c:manualLayout>
      </c:layout>
      <c:pieChart>
        <c:varyColors val="1"/>
        <c:ser>
          <c:idx val="0"/>
          <c:order val="0"/>
          <c:dPt>
            <c:idx val="0"/>
            <c:bubble3D val="0"/>
            <c:spPr>
              <a:pattFill prst="wdDnDiag">
                <a:fgClr>
                  <a:schemeClr val="tx2"/>
                </a:fgClr>
                <a:bgClr>
                  <a:schemeClr val="accent1"/>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211-4BDC-AD24-CFE09624010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211-4BDC-AD24-CFE096240101}"/>
              </c:ext>
            </c:extLst>
          </c:dPt>
          <c:dPt>
            <c:idx val="2"/>
            <c:bubble3D val="0"/>
            <c:spPr>
              <a:pattFill prst="pct10">
                <a:fgClr>
                  <a:schemeClr val="accent3">
                    <a:lumMod val="75000"/>
                  </a:schemeClr>
                </a:fgClr>
                <a:bgClr>
                  <a:schemeClr val="accent3"/>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211-4BDC-AD24-CFE096240101}"/>
              </c:ext>
            </c:extLst>
          </c:dPt>
          <c:dPt>
            <c:idx val="3"/>
            <c:bubble3D val="0"/>
            <c:spPr>
              <a:pattFill prst="dashHorz">
                <a:fgClr>
                  <a:schemeClr val="accent4">
                    <a:lumMod val="75000"/>
                  </a:schemeClr>
                </a:fgClr>
                <a:bgClr>
                  <a:schemeClr val="accent4"/>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211-4BDC-AD24-CFE096240101}"/>
              </c:ext>
            </c:extLst>
          </c:dPt>
          <c:dLbls>
            <c:dLbl>
              <c:idx val="0"/>
              <c:layout>
                <c:manualLayout>
                  <c:x val="-9.696969696969697E-2"/>
                  <c:y val="-6.9489685124864364E-2"/>
                </c:manualLayout>
              </c:layout>
              <c:tx>
                <c:rich>
                  <a:bodyPr/>
                  <a:lstStyle/>
                  <a:p>
                    <a:fld id="{D70C2D9C-E795-4954-A8C4-13BD31E18EB6}" type="CATEGORYNAME">
                      <a:rPr lang="en-US" b="1"/>
                      <a:pPr/>
                      <a:t>[CATEGORY NAME]</a:t>
                    </a:fld>
                    <a:endParaRPr lang="en-US" b="1" baseline="0"/>
                  </a:p>
                  <a:p>
                    <a:fld id="{79015948-53B8-4D3E-BA53-670A2BECC20E}"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3783321403006441"/>
                      <c:h val="0.20386536373507058"/>
                    </c:manualLayout>
                  </c15:layout>
                  <c15:dlblFieldTable/>
                  <c15:showDataLabelsRange val="1"/>
                </c:ext>
                <c:ext xmlns:c16="http://schemas.microsoft.com/office/drawing/2014/chart" uri="{C3380CC4-5D6E-409C-BE32-E72D297353CC}">
                  <c16:uniqueId val="{00000001-C211-4BDC-AD24-CFE096240101}"/>
                </c:ext>
              </c:extLst>
            </c:dLbl>
            <c:dLbl>
              <c:idx val="1"/>
              <c:layout>
                <c:manualLayout>
                  <c:x val="-8.1818181818181818E-2"/>
                  <c:y val="-0.10857763300760044"/>
                </c:manualLayout>
              </c:layout>
              <c:tx>
                <c:rich>
                  <a:bodyPr/>
                  <a:lstStyle/>
                  <a:p>
                    <a:fld id="{1A7C885F-4C17-413D-91F3-4101BE698234}" type="CATEGORYNAME">
                      <a:rPr lang="en-US" b="1"/>
                      <a:pPr/>
                      <a:t>[CATEGORY NAME]</a:t>
                    </a:fld>
                    <a:endParaRPr lang="en-US" b="1" baseline="0"/>
                  </a:p>
                  <a:p>
                    <a:fld id="{8DCB0E83-B409-472C-92F2-8B09FD7F720C}"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211-4BDC-AD24-CFE096240101}"/>
                </c:ext>
              </c:extLst>
            </c:dLbl>
            <c:dLbl>
              <c:idx val="2"/>
              <c:layout>
                <c:manualLayout>
                  <c:x val="-8.787878787878789E-2"/>
                  <c:y val="-4.3431053203039976E-3"/>
                </c:manualLayout>
              </c:layout>
              <c:tx>
                <c:rich>
                  <a:bodyPr/>
                  <a:lstStyle/>
                  <a:p>
                    <a:fld id="{76179477-EF30-4316-8156-745DF299FE9F}" type="CATEGORYNAME">
                      <a:rPr lang="en-US" b="1"/>
                      <a:pPr/>
                      <a:t>[CATEGORY NAME]</a:t>
                    </a:fld>
                    <a:r>
                      <a:rPr lang="en-US" baseline="0"/>
                      <a:t>, </a:t>
                    </a:r>
                    <a:fld id="{0F2EAD4F-684A-46E3-A2B3-95AB8572C05C}" type="CELLRANGE">
                      <a:rPr lang="en-US" baseline="0"/>
                      <a:pPr/>
                      <a:t>[CELLRANGE]</a:t>
                    </a:fld>
                    <a:endParaRPr lang="en-US" baseline="0"/>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211-4BDC-AD24-CFE096240101}"/>
                </c:ext>
              </c:extLst>
            </c:dLbl>
            <c:dLbl>
              <c:idx val="3"/>
              <c:layout>
                <c:manualLayout>
                  <c:x val="2.8787998091147699E-2"/>
                  <c:y val="-5.646002718715535E-2"/>
                </c:manualLayout>
              </c:layout>
              <c:tx>
                <c:rich>
                  <a:bodyPr/>
                  <a:lstStyle/>
                  <a:p>
                    <a:fld id="{4811D9E4-C079-4076-9586-8493272208CE}" type="CATEGORYNAME">
                      <a:rPr lang="en-US" b="1"/>
                      <a:pPr/>
                      <a:t>[CATEGORY NAME]</a:t>
                    </a:fld>
                    <a:endParaRPr lang="en-US" b="1" baseline="0"/>
                  </a:p>
                  <a:p>
                    <a:fld id="{C3936570-5C73-4B92-9B7A-424BDD151D2A}" type="CELLRANGE">
                      <a:rPr lang="en-US"/>
                      <a:pPr/>
                      <a:t>[CELLRANGE]</a:t>
                    </a:fld>
                    <a:endParaRPr lang="en-AU"/>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998496778811736"/>
                      <c:h val="0.15615652277992939"/>
                    </c:manualLayout>
                  </c15:layout>
                  <c15:dlblFieldTable/>
                  <c15:showDataLabelsRange val="1"/>
                </c:ext>
                <c:ext xmlns:c16="http://schemas.microsoft.com/office/drawing/2014/chart" uri="{C3380CC4-5D6E-409C-BE32-E72D297353CC}">
                  <c16:uniqueId val="{00000007-C211-4BDC-AD24-CFE0962401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Lit>
              <c:ptCount val="4"/>
              <c:pt idx="0">
                <c:v>Under 18 years old</c:v>
              </c:pt>
              <c:pt idx="1">
                <c:v>18-39 years old</c:v>
              </c:pt>
              <c:pt idx="2">
                <c:v>40-59 years old</c:v>
              </c:pt>
              <c:pt idx="3">
                <c:v>60+ years old</c:v>
              </c:pt>
            </c:strLit>
          </c:cat>
          <c:val>
            <c:numLit>
              <c:formatCode>General</c:formatCode>
              <c:ptCount val="4"/>
              <c:pt idx="0">
                <c:v>825785341.50999999</c:v>
              </c:pt>
              <c:pt idx="1">
                <c:v>2578477627.4300003</c:v>
              </c:pt>
              <c:pt idx="2">
                <c:v>4356990304.8699999</c:v>
              </c:pt>
              <c:pt idx="3">
                <c:v>11138243059.549999</c:v>
              </c:pt>
            </c:numLit>
          </c:val>
          <c:extLst>
            <c:ext xmlns:c15="http://schemas.microsoft.com/office/drawing/2012/chart" uri="{02D57815-91ED-43cb-92C2-25804820EDAC}">
              <c15:datalabelsRange>
                <c15:f>{"825,785,342
 (4%)","2,578,477,627
 (14%)","4,356,990,305
 (23%)","11,138,243,060
 (59%)"}</c15:f>
                <c15:dlblRangeCache>
                  <c:ptCount val="4"/>
                  <c:pt idx="0">
                    <c:v>825,785,342
 (4%)</c:v>
                  </c:pt>
                  <c:pt idx="1">
                    <c:v>2,578,477,627
 (14%)</c:v>
                  </c:pt>
                  <c:pt idx="2">
                    <c:v>4,356,990,305
 (23%)</c:v>
                  </c:pt>
                  <c:pt idx="3">
                    <c:v>11,138,243,060
 (59%)</c:v>
                  </c:pt>
                </c15:dlblRangeCache>
              </c15:datalabelsRange>
            </c:ext>
            <c:ext xmlns:c16="http://schemas.microsoft.com/office/drawing/2014/chart" uri="{C3380CC4-5D6E-409C-BE32-E72D297353CC}">
              <c16:uniqueId val="{00000008-C211-4BDC-AD24-CFE096240101}"/>
            </c:ext>
          </c:extLst>
        </c:ser>
        <c:dLbls>
          <c:dLblPos val="outEnd"/>
          <c:showLegendKey val="0"/>
          <c:showVal val="0"/>
          <c:showCatName val="0"/>
          <c:showSerName val="0"/>
          <c:showPercent val="1"/>
          <c:showBubbleSize val="0"/>
          <c:showLeaderLines val="1"/>
        </c:dLbls>
        <c:firstSliceAng val="215"/>
      </c:pieChart>
      <c:spPr>
        <a:noFill/>
        <a:ln>
          <a:noFill/>
        </a:ln>
        <a:effectLst/>
      </c:spPr>
    </c:plotArea>
    <c:legend>
      <c:legendPos val="b"/>
      <c:layout>
        <c:manualLayout>
          <c:xMode val="edge"/>
          <c:yMode val="edge"/>
          <c:x val="0.14684965781146517"/>
          <c:y val="0.87889712483008031"/>
          <c:w val="0.68834204135697996"/>
          <c:h val="0.1211028751699197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t>Under Co-Payment Prescriptions by Gender and Age-Groups</a:t>
            </a:r>
          </a:p>
        </c:rich>
      </c:tx>
      <c:layout>
        <c:manualLayout>
          <c:xMode val="edge"/>
          <c:yMode val="edge"/>
          <c:x val="0.14757213691269302"/>
          <c:y val="4.6787503684055411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1297266548905722"/>
          <c:y val="0.16221964755692872"/>
          <c:w val="0.61261119926549101"/>
          <c:h val="0.64879076553381376"/>
        </c:manualLayout>
      </c:layout>
      <c:barChart>
        <c:barDir val="bar"/>
        <c:grouping val="clustered"/>
        <c:varyColors val="0"/>
        <c:ser>
          <c:idx val="0"/>
          <c:order val="0"/>
          <c:tx>
            <c:v>Under Co-Payment Prescriptions</c:v>
          </c:tx>
          <c:spPr>
            <a:pattFill prst="wdDnDiag">
              <a:fgClr>
                <a:schemeClr val="tx2"/>
              </a:fgClr>
              <a:bgClr>
                <a:schemeClr val="accent1"/>
              </a:bgClr>
            </a:pattFill>
            <a:ln>
              <a:noFill/>
            </a:ln>
            <a:effectLst/>
          </c:spPr>
          <c:invertIfNegative val="0"/>
          <c:dPt>
            <c:idx val="0"/>
            <c:invertIfNegative val="0"/>
            <c:bubble3D val="0"/>
            <c:spPr>
              <a:pattFill prst="wdDnDiag">
                <a:fgClr>
                  <a:schemeClr val="tx2"/>
                </a:fgClr>
                <a:bgClr>
                  <a:schemeClr val="accent1"/>
                </a:bgClr>
              </a:pattFill>
              <a:ln w="12700">
                <a:solidFill>
                  <a:schemeClr val="accent2">
                    <a:lumMod val="50000"/>
                  </a:schemeClr>
                </a:solidFill>
              </a:ln>
              <a:effectLst/>
            </c:spPr>
            <c:extLst>
              <c:ext xmlns:c16="http://schemas.microsoft.com/office/drawing/2014/chart" uri="{C3380CC4-5D6E-409C-BE32-E72D297353CC}">
                <c16:uniqueId val="{00000008-EE6A-4461-BAEB-C369D5D54C52}"/>
              </c:ext>
            </c:extLst>
          </c:dPt>
          <c:dPt>
            <c:idx val="1"/>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4-EE6A-4461-BAEB-C369D5D54C52}"/>
              </c:ext>
            </c:extLst>
          </c:dPt>
          <c:dPt>
            <c:idx val="3"/>
            <c:invertIfNegative val="0"/>
            <c:bubble3D val="0"/>
            <c:spPr>
              <a:pattFill prst="wdDnDiag">
                <a:fgClr>
                  <a:schemeClr val="tx2"/>
                </a:fgClr>
                <a:bgClr>
                  <a:schemeClr val="accent1"/>
                </a:bgClr>
              </a:pattFill>
              <a:ln w="12700">
                <a:solidFill>
                  <a:schemeClr val="accent2">
                    <a:lumMod val="50000"/>
                  </a:schemeClr>
                </a:solidFill>
              </a:ln>
              <a:effectLst/>
            </c:spPr>
            <c:extLst>
              <c:ext xmlns:c16="http://schemas.microsoft.com/office/drawing/2014/chart" uri="{C3380CC4-5D6E-409C-BE32-E72D297353CC}">
                <c16:uniqueId val="{00000007-EE6A-4461-BAEB-C369D5D54C52}"/>
              </c:ext>
            </c:extLst>
          </c:dPt>
          <c:dPt>
            <c:idx val="4"/>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3-EE6A-4461-BAEB-C369D5D54C52}"/>
              </c:ext>
            </c:extLst>
          </c:dPt>
          <c:dPt>
            <c:idx val="6"/>
            <c:invertIfNegative val="0"/>
            <c:bubble3D val="0"/>
            <c:spPr>
              <a:pattFill prst="wdDnDiag">
                <a:fgClr>
                  <a:schemeClr val="tx2"/>
                </a:fgClr>
                <a:bgClr>
                  <a:schemeClr val="accent1"/>
                </a:bgClr>
              </a:pattFill>
              <a:ln w="12700">
                <a:solidFill>
                  <a:schemeClr val="accent2">
                    <a:lumMod val="50000"/>
                  </a:schemeClr>
                </a:solidFill>
              </a:ln>
              <a:effectLst/>
            </c:spPr>
            <c:extLst>
              <c:ext xmlns:c16="http://schemas.microsoft.com/office/drawing/2014/chart" uri="{C3380CC4-5D6E-409C-BE32-E72D297353CC}">
                <c16:uniqueId val="{00000006-EE6A-4461-BAEB-C369D5D54C52}"/>
              </c:ext>
            </c:extLst>
          </c:dPt>
          <c:dPt>
            <c:idx val="7"/>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2-EE6A-4461-BAEB-C369D5D54C52}"/>
              </c:ext>
            </c:extLst>
          </c:dPt>
          <c:dPt>
            <c:idx val="9"/>
            <c:invertIfNegative val="0"/>
            <c:bubble3D val="0"/>
            <c:spPr>
              <a:pattFill prst="wdDnDiag">
                <a:fgClr>
                  <a:schemeClr val="tx2"/>
                </a:fgClr>
                <a:bgClr>
                  <a:schemeClr val="accent1"/>
                </a:bgClr>
              </a:pattFill>
              <a:ln w="12700">
                <a:solidFill>
                  <a:schemeClr val="accent2">
                    <a:lumMod val="50000"/>
                  </a:schemeClr>
                </a:solidFill>
              </a:ln>
              <a:effectLst/>
            </c:spPr>
            <c:extLst>
              <c:ext xmlns:c16="http://schemas.microsoft.com/office/drawing/2014/chart" uri="{C3380CC4-5D6E-409C-BE32-E72D297353CC}">
                <c16:uniqueId val="{00000005-EE6A-4461-BAEB-C369D5D54C52}"/>
              </c:ext>
            </c:extLst>
          </c:dPt>
          <c:dPt>
            <c:idx val="10"/>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1-EE6A-4461-BAEB-C369D5D54C52}"/>
              </c:ext>
            </c:extLst>
          </c:dPt>
          <c:dLbls>
            <c:numFmt formatCode="###.0&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Under 18 years old</c:v>
              </c:pt>
              <c:pt idx="3">
                <c:v>18-39 years old</c:v>
              </c:pt>
              <c:pt idx="6">
                <c:v>40-59 years old</c:v>
              </c:pt>
              <c:pt idx="9">
                <c:v>60+ years old</c:v>
              </c:pt>
            </c:strLit>
          </c:cat>
          <c:val>
            <c:numLit>
              <c:formatCode>General</c:formatCode>
              <c:ptCount val="12"/>
              <c:pt idx="0">
                <c:v>3077346</c:v>
              </c:pt>
              <c:pt idx="1">
                <c:v>3013556</c:v>
              </c:pt>
              <c:pt idx="3">
                <c:v>11623072</c:v>
              </c:pt>
              <c:pt idx="4">
                <c:v>6947294</c:v>
              </c:pt>
              <c:pt idx="6">
                <c:v>20527098</c:v>
              </c:pt>
              <c:pt idx="7">
                <c:v>18739340</c:v>
              </c:pt>
              <c:pt idx="9">
                <c:v>17524653</c:v>
              </c:pt>
              <c:pt idx="10">
                <c:v>20258684</c:v>
              </c:pt>
            </c:numLit>
          </c:val>
          <c:extLst>
            <c:ext xmlns:c16="http://schemas.microsoft.com/office/drawing/2014/chart" uri="{C3380CC4-5D6E-409C-BE32-E72D297353CC}">
              <c16:uniqueId val="{00000000-EE6A-4461-BAEB-C369D5D54C52}"/>
            </c:ext>
          </c:extLst>
        </c:ser>
        <c:dLbls>
          <c:showLegendKey val="0"/>
          <c:showVal val="0"/>
          <c:showCatName val="0"/>
          <c:showSerName val="0"/>
          <c:showPercent val="0"/>
          <c:showBubbleSize val="0"/>
        </c:dLbls>
        <c:gapWidth val="0"/>
        <c:overlap val="3"/>
        <c:axId val="1097740864"/>
        <c:axId val="1097737264"/>
      </c:barChart>
      <c:catAx>
        <c:axId val="1097740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7737264"/>
        <c:crosses val="autoZero"/>
        <c:auto val="1"/>
        <c:lblAlgn val="ctr"/>
        <c:lblOffset val="100"/>
        <c:noMultiLvlLbl val="0"/>
      </c:catAx>
      <c:valAx>
        <c:axId val="1097737264"/>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97740864"/>
        <c:crosses val="autoZero"/>
        <c:crossBetween val="between"/>
        <c:dispUnits>
          <c:builtInUnit val="millions"/>
          <c:dispUnitsLbl>
            <c:layout>
              <c:manualLayout>
                <c:xMode val="edge"/>
                <c:yMode val="edge"/>
                <c:x val="0.397822107605178"/>
                <c:y val="0.8776839455315254"/>
              </c:manualLayout>
            </c:layout>
            <c:tx>
              <c:rich>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en-AU" sz="1050" b="1"/>
                    <a:t>Prescription Volume (Millions)</a:t>
                  </a:r>
                </a:p>
              </c:rich>
            </c:tx>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t>Total PBS Prescriptions by Gender and Age-Groups</a:t>
            </a:r>
          </a:p>
        </c:rich>
      </c:tx>
      <c:layout>
        <c:manualLayout>
          <c:xMode val="edge"/>
          <c:yMode val="edge"/>
          <c:x val="0.17583791646739999"/>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1043407108968365"/>
          <c:y val="0.15963196286472148"/>
          <c:w val="0.70886359828906764"/>
          <c:h val="0.64916224580017678"/>
        </c:manualLayout>
      </c:layout>
      <c:barChart>
        <c:barDir val="bar"/>
        <c:grouping val="clustered"/>
        <c:varyColors val="0"/>
        <c:ser>
          <c:idx val="0"/>
          <c:order val="0"/>
          <c:tx>
            <c:v>Total Prescription Volume</c:v>
          </c:tx>
          <c:spPr>
            <a:solidFill>
              <a:schemeClr val="accent2"/>
            </a:solidFill>
            <a:ln>
              <a:solidFill>
                <a:schemeClr val="accent2">
                  <a:lumMod val="50000"/>
                </a:schemeClr>
              </a:solidFill>
            </a:ln>
            <a:effectLst/>
            <a:scene3d>
              <a:camera prst="orthographicFront"/>
              <a:lightRig rig="threePt" dir="t"/>
            </a:scene3d>
          </c:spPr>
          <c:invertIfNegative val="0"/>
          <c:dPt>
            <c:idx val="0"/>
            <c:invertIfNegative val="0"/>
            <c:bubble3D val="0"/>
            <c:spPr>
              <a:pattFill prst="wdDnDiag">
                <a:fgClr>
                  <a:schemeClr val="tx2"/>
                </a:fgClr>
                <a:bgClr>
                  <a:schemeClr val="accent1"/>
                </a:bgClr>
              </a:patt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8-7A9A-45AB-AC6E-73C3517CF889}"/>
              </c:ext>
            </c:extLst>
          </c:dPt>
          <c:dPt>
            <c:idx val="1"/>
            <c:invertIfNegative val="0"/>
            <c:bubble3D val="0"/>
            <c:spPr>
              <a:solidFill>
                <a:schemeClr val="accent2"/>
              </a:solid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4-7A9A-45AB-AC6E-73C3517CF889}"/>
              </c:ext>
            </c:extLst>
          </c:dPt>
          <c:dPt>
            <c:idx val="3"/>
            <c:invertIfNegative val="0"/>
            <c:bubble3D val="0"/>
            <c:spPr>
              <a:pattFill prst="wdDnDiag">
                <a:fgClr>
                  <a:schemeClr val="tx2"/>
                </a:fgClr>
                <a:bgClr>
                  <a:schemeClr val="accent1"/>
                </a:bgClr>
              </a:patt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7-7A9A-45AB-AC6E-73C3517CF889}"/>
              </c:ext>
            </c:extLst>
          </c:dPt>
          <c:dPt>
            <c:idx val="4"/>
            <c:invertIfNegative val="0"/>
            <c:bubble3D val="0"/>
            <c:spPr>
              <a:solidFill>
                <a:schemeClr val="accent2"/>
              </a:solid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3-7A9A-45AB-AC6E-73C3517CF889}"/>
              </c:ext>
            </c:extLst>
          </c:dPt>
          <c:dPt>
            <c:idx val="6"/>
            <c:invertIfNegative val="0"/>
            <c:bubble3D val="0"/>
            <c:spPr>
              <a:pattFill prst="wdDnDiag">
                <a:fgClr>
                  <a:schemeClr val="tx2"/>
                </a:fgClr>
                <a:bgClr>
                  <a:schemeClr val="accent1"/>
                </a:bgClr>
              </a:patt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6-7A9A-45AB-AC6E-73C3517CF889}"/>
              </c:ext>
            </c:extLst>
          </c:dPt>
          <c:dPt>
            <c:idx val="7"/>
            <c:invertIfNegative val="0"/>
            <c:bubble3D val="0"/>
            <c:spPr>
              <a:solidFill>
                <a:schemeClr val="accent2"/>
              </a:solid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2-7A9A-45AB-AC6E-73C3517CF889}"/>
              </c:ext>
            </c:extLst>
          </c:dPt>
          <c:dPt>
            <c:idx val="9"/>
            <c:invertIfNegative val="0"/>
            <c:bubble3D val="0"/>
            <c:spPr>
              <a:pattFill prst="wdDnDiag">
                <a:fgClr>
                  <a:schemeClr val="tx2"/>
                </a:fgClr>
                <a:bgClr>
                  <a:schemeClr val="accent1"/>
                </a:bgClr>
              </a:pattFill>
              <a:ln>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5-7A9A-45AB-AC6E-73C3517CF889}"/>
              </c:ext>
            </c:extLst>
          </c:dPt>
          <c:dPt>
            <c:idx val="10"/>
            <c:invertIfNegative val="0"/>
            <c:bubble3D val="0"/>
            <c:spPr>
              <a:solidFill>
                <a:schemeClr val="accent2"/>
              </a:solidFill>
              <a:ln w="12700">
                <a:solidFill>
                  <a:schemeClr val="accent2">
                    <a:lumMod val="50000"/>
                  </a:schemeClr>
                </a:solidFill>
              </a:ln>
              <a:effectLst/>
              <a:scene3d>
                <a:camera prst="orthographicFront"/>
                <a:lightRig rig="threePt" dir="t"/>
              </a:scene3d>
            </c:spPr>
            <c:extLst>
              <c:ext xmlns:c16="http://schemas.microsoft.com/office/drawing/2014/chart" uri="{C3380CC4-5D6E-409C-BE32-E72D297353CC}">
                <c16:uniqueId val="{00000001-7A9A-45AB-AC6E-73C3517CF889}"/>
              </c:ext>
            </c:extLst>
          </c:dPt>
          <c:dLbls>
            <c:numFmt formatCode="###.#&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Under 18 years old</c:v>
              </c:pt>
              <c:pt idx="3">
                <c:v>18-39 years old</c:v>
              </c:pt>
              <c:pt idx="6">
                <c:v>40-59 years old</c:v>
              </c:pt>
              <c:pt idx="9">
                <c:v>60+ years old</c:v>
              </c:pt>
            </c:strLit>
          </c:cat>
          <c:val>
            <c:numLit>
              <c:formatCode>General</c:formatCode>
              <c:ptCount val="12"/>
              <c:pt idx="0">
                <c:v>5810663</c:v>
              </c:pt>
              <c:pt idx="1">
                <c:v>6936885</c:v>
              </c:pt>
              <c:pt idx="3">
                <c:v>21578000</c:v>
              </c:pt>
              <c:pt idx="4">
                <c:v>13164193</c:v>
              </c:pt>
              <c:pt idx="6">
                <c:v>40262160</c:v>
              </c:pt>
              <c:pt idx="7">
                <c:v>33970523</c:v>
              </c:pt>
              <c:pt idx="9">
                <c:v>109441262</c:v>
              </c:pt>
              <c:pt idx="10">
                <c:v>95722108</c:v>
              </c:pt>
            </c:numLit>
          </c:val>
          <c:extLst>
            <c:ext xmlns:c16="http://schemas.microsoft.com/office/drawing/2014/chart" uri="{C3380CC4-5D6E-409C-BE32-E72D297353CC}">
              <c16:uniqueId val="{00000000-7A9A-45AB-AC6E-73C3517CF889}"/>
            </c:ext>
          </c:extLst>
        </c:ser>
        <c:dLbls>
          <c:dLblPos val="outEnd"/>
          <c:showLegendKey val="0"/>
          <c:showVal val="1"/>
          <c:showCatName val="0"/>
          <c:showSerName val="0"/>
          <c:showPercent val="0"/>
          <c:showBubbleSize val="0"/>
        </c:dLbls>
        <c:gapWidth val="0"/>
        <c:overlap val="3"/>
        <c:axId val="1097779024"/>
        <c:axId val="1097781184"/>
      </c:barChart>
      <c:catAx>
        <c:axId val="1097779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7781184"/>
        <c:crosses val="autoZero"/>
        <c:auto val="1"/>
        <c:lblAlgn val="ctr"/>
        <c:lblOffset val="100"/>
        <c:noMultiLvlLbl val="0"/>
      </c:catAx>
      <c:valAx>
        <c:axId val="1097781184"/>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97779024"/>
        <c:crosses val="autoZero"/>
        <c:crossBetween val="between"/>
        <c:majorUnit val="20000000"/>
        <c:minorUnit val="5000000"/>
        <c:dispUnits>
          <c:builtInUnit val="millions"/>
          <c:dispUnitsLbl>
            <c:layout>
              <c:manualLayout>
                <c:xMode val="edge"/>
                <c:yMode val="edge"/>
                <c:x val="0.30147981781525202"/>
                <c:y val="0.88231763925729445"/>
              </c:manualLayout>
            </c:layout>
            <c:tx>
              <c:rich>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r>
                    <a:rPr lang="en-AU" sz="1100" b="1"/>
                    <a:t>Prescription Volume</a:t>
                  </a:r>
                  <a:r>
                    <a:rPr lang="en-AU" sz="1100" b="1" baseline="0"/>
                    <a:t> (</a:t>
                  </a:r>
                  <a:r>
                    <a:rPr lang="en-AU" sz="1100" b="1"/>
                    <a:t>Millions)</a:t>
                  </a:r>
                </a:p>
              </c:rich>
            </c:tx>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r>
              <a:rPr lang="en-AU" sz="1200" cap="none" baseline="0">
                <a:solidFill>
                  <a:sysClr val="windowText" lastClr="000000"/>
                </a:solidFill>
                <a:latin typeface="Calibri" panose="020F0502020204030204" pitchFamily="34" charset="0"/>
                <a:cs typeface="Calibri" panose="020F0502020204030204" pitchFamily="34" charset="0"/>
              </a:rPr>
              <a:t>Total PBS Prescriptions by Gender</a:t>
            </a:r>
          </a:p>
        </c:rich>
      </c:tx>
      <c:layout>
        <c:manualLayout>
          <c:xMode val="edge"/>
          <c:yMode val="edge"/>
          <c:x val="0.14101046151100802"/>
          <c:y val="0"/>
        </c:manualLayout>
      </c:layout>
      <c:overlay val="0"/>
      <c:spPr>
        <a:noFill/>
        <a:ln>
          <a:noFill/>
        </a:ln>
        <a:effectLst/>
      </c:spPr>
      <c:txPr>
        <a:bodyPr rot="0" spcFirstLastPara="1" vertOverflow="ellipsis" vert="horz" wrap="square" anchor="ctr" anchorCtr="1"/>
        <a:lstStyle/>
        <a:p>
          <a:pPr>
            <a:defRPr sz="1200" b="1" i="0" u="none" strike="noStrike" kern="1200" cap="none" spc="5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4878898684672968"/>
          <c:y val="0.19063969270867415"/>
          <c:w val="0.43404595793047235"/>
          <c:h val="0.62064524848520619"/>
        </c:manualLayout>
      </c:layout>
      <c:pieChart>
        <c:varyColors val="1"/>
        <c:ser>
          <c:idx val="0"/>
          <c:order val="0"/>
          <c:dPt>
            <c:idx val="0"/>
            <c:bubble3D val="0"/>
            <c:spPr>
              <a:pattFill prst="wdDnDiag">
                <a:fgClr>
                  <a:schemeClr val="tx2"/>
                </a:fgClr>
                <a:bgClr>
                  <a:schemeClr val="accent1"/>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098-4EA1-A2F9-AAC0A060BF05}"/>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098-4EA1-A2F9-AAC0A060BF05}"/>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BF904D29-299E-4896-A364-81E15CF7E2C1}" type="CATEGORYNAME">
                      <a:rPr lang="en-US" b="1"/>
                      <a:pPr>
                        <a:defRPr b="0">
                          <a:solidFill>
                            <a:schemeClr val="tx1"/>
                          </a:solidFill>
                        </a:defRPr>
                      </a:pPr>
                      <a:t>[CATEGORY NAME]</a:t>
                    </a:fld>
                    <a:endParaRPr lang="en-US" b="1" baseline="0"/>
                  </a:p>
                  <a:p>
                    <a:pPr>
                      <a:defRPr b="0">
                        <a:solidFill>
                          <a:schemeClr val="tx1"/>
                        </a:solidFill>
                      </a:defRPr>
                    </a:pPr>
                    <a:fld id="{CF22EAF0-C809-4D5E-A8EB-19AA4728CF9E}" type="CELLRANGE">
                      <a:rPr lang="en-US"/>
                      <a:pPr>
                        <a:defRPr b="0">
                          <a:solidFill>
                            <a:schemeClr val="tx1"/>
                          </a:solidFill>
                        </a:defRPr>
                      </a:pPr>
                      <a:t>[CELLRANGE]</a:t>
                    </a:fld>
                    <a:endParaRPr lang="en-AU"/>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0"/>
              <c:showBubbleSize val="0"/>
              <c:separator>
</c:separator>
              <c:extLst>
                <c:ext xmlns:c15="http://schemas.microsoft.com/office/drawing/2012/chart" uri="{CE6537A1-D6FC-4f65-9D91-7224C49458BB}">
                  <c15:layout>
                    <c:manualLayout>
                      <c:w val="0.23113470191226096"/>
                      <c:h val="0.26600731841441205"/>
                    </c:manualLayout>
                  </c15:layout>
                  <c15:dlblFieldTable/>
                  <c15:showDataLabelsRange val="1"/>
                </c:ext>
                <c:ext xmlns:c16="http://schemas.microsoft.com/office/drawing/2014/chart" uri="{C3380CC4-5D6E-409C-BE32-E72D297353CC}">
                  <c16:uniqueId val="{00000001-B098-4EA1-A2F9-AAC0A060BF05}"/>
                </c:ext>
              </c:extLst>
            </c:dLbl>
            <c:dLbl>
              <c:idx val="1"/>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5182096C-BF45-4F9B-A514-93B51577F43F}" type="CATEGORYNAME">
                      <a:rPr lang="en-US" b="1"/>
                      <a:pPr>
                        <a:defRPr b="0">
                          <a:solidFill>
                            <a:schemeClr val="tx1"/>
                          </a:solidFill>
                        </a:defRPr>
                      </a:pPr>
                      <a:t>[CATEGORY NAME]</a:t>
                    </a:fld>
                    <a:endParaRPr lang="en-US" b="1" baseline="0"/>
                  </a:p>
                  <a:p>
                    <a:pPr>
                      <a:defRPr b="0">
                        <a:solidFill>
                          <a:schemeClr val="tx1"/>
                        </a:solidFill>
                      </a:defRPr>
                    </a:pPr>
                    <a:fld id="{947BB1FC-A34B-4DF0-8CC2-CC75C39B45A3}" type="CELLRANGE">
                      <a:rPr lang="en-US"/>
                      <a:pPr>
                        <a:defRPr b="0">
                          <a:solidFill>
                            <a:schemeClr val="tx1"/>
                          </a:solidFill>
                        </a:defRPr>
                      </a:pPr>
                      <a:t>[CELLRANGE]</a:t>
                    </a:fld>
                    <a:endParaRPr lang="en-AU"/>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0"/>
              <c:showBubbleSize val="0"/>
              <c:separator>
</c:separator>
              <c:extLst>
                <c:ext xmlns:c15="http://schemas.microsoft.com/office/drawing/2012/chart" uri="{CE6537A1-D6FC-4f65-9D91-7224C49458BB}">
                  <c15:layout>
                    <c:manualLayout>
                      <c:w val="0.21657035058117735"/>
                      <c:h val="0.29320297122143174"/>
                    </c:manualLayout>
                  </c15:layout>
                  <c15:dlblFieldTable/>
                  <c15:showDataLabelsRange val="1"/>
                </c:ext>
                <c:ext xmlns:c16="http://schemas.microsoft.com/office/drawing/2014/chart" uri="{C3380CC4-5D6E-409C-BE32-E72D297353CC}">
                  <c16:uniqueId val="{00000003-B098-4EA1-A2F9-AAC0A060BF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0"/>
            <c:showBubbleSize val="0"/>
            <c:separator>
</c:separator>
            <c:showLeaderLines val="0"/>
            <c:extLst>
              <c:ext xmlns:c15="http://schemas.microsoft.com/office/drawing/2012/chart" uri="{CE6537A1-D6FC-4f65-9D91-7224C49458BB}">
                <c15:showDataLabelsRange val="1"/>
              </c:ext>
            </c:extLst>
          </c:dLbls>
          <c:cat>
            <c:strLit>
              <c:ptCount val="2"/>
              <c:pt idx="0">
                <c:v>Female</c:v>
              </c:pt>
              <c:pt idx="1">
                <c:v>Male</c:v>
              </c:pt>
            </c:strLit>
          </c:cat>
          <c:val>
            <c:numLit>
              <c:formatCode>General</c:formatCode>
              <c:ptCount val="2"/>
              <c:pt idx="0">
                <c:v>177092085</c:v>
              </c:pt>
              <c:pt idx="1">
                <c:v>149793709</c:v>
              </c:pt>
            </c:numLit>
          </c:val>
          <c:extLst>
            <c:ext xmlns:c15="http://schemas.microsoft.com/office/drawing/2012/chart" uri="{02D57815-91ED-43cb-92C2-25804820EDAC}">
              <c15:datalabelsRange>
                <c15:f>{"177,092,085
 (54%)","149,793,709
 (46%)"}</c15:f>
                <c15:dlblRangeCache>
                  <c:ptCount val="2"/>
                  <c:pt idx="0">
                    <c:v>177,092,085
 (54%)</c:v>
                  </c:pt>
                  <c:pt idx="1">
                    <c:v>149,793,709
 (46%)</c:v>
                  </c:pt>
                </c15:dlblRangeCache>
              </c15:datalabelsRange>
            </c:ext>
            <c:ext xmlns:c16="http://schemas.microsoft.com/office/drawing/2014/chart" uri="{C3380CC4-5D6E-409C-BE32-E72D297353CC}">
              <c16:uniqueId val="{00000004-B098-4EA1-A2F9-AAC0A060BF05}"/>
            </c:ext>
          </c:extLst>
        </c:ser>
        <c:dLbls>
          <c:dLblPos val="outEnd"/>
          <c:showLegendKey val="0"/>
          <c:showVal val="0"/>
          <c:showCatName val="0"/>
          <c:showSerName val="0"/>
          <c:showPercent val="1"/>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sz="1200" b="1" i="0" u="none" strike="noStrike" kern="1200" spc="0" baseline="0">
                <a:solidFill>
                  <a:sysClr val="windowText" lastClr="000000"/>
                </a:solidFill>
                <a:latin typeface="Calibri" panose="020F0502020204030204" pitchFamily="34" charset="0"/>
                <a:cs typeface="Calibri" panose="020F0502020204030204" pitchFamily="34" charset="0"/>
              </a:rPr>
              <a:t>PBS Subsidised Prescriptions by Gender and Age-Groups</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6262524625144801"/>
          <c:y val="0.20278226171855718"/>
          <c:w val="0.65235055451776236"/>
          <c:h val="0.6587256765318128"/>
        </c:manualLayout>
      </c:layout>
      <c:barChart>
        <c:barDir val="bar"/>
        <c:grouping val="clustered"/>
        <c:varyColors val="0"/>
        <c:ser>
          <c:idx val="0"/>
          <c:order val="0"/>
          <c:tx>
            <c:v>PBS Subsidised Prescriptions</c:v>
          </c:tx>
          <c:spPr>
            <a:pattFill prst="wdDnDiag">
              <a:fgClr>
                <a:schemeClr val="tx2"/>
              </a:fgClr>
              <a:bgClr>
                <a:schemeClr val="accent1"/>
              </a:bgClr>
            </a:pattFill>
            <a:ln>
              <a:solidFill>
                <a:schemeClr val="tx2"/>
              </a:solidFill>
            </a:ln>
            <a:effectLst/>
          </c:spPr>
          <c:invertIfNegative val="0"/>
          <c:dPt>
            <c:idx val="0"/>
            <c:invertIfNegative val="0"/>
            <c:bubble3D val="0"/>
            <c:spPr>
              <a:pattFill prst="wdDnDiag">
                <a:fgClr>
                  <a:schemeClr val="tx2"/>
                </a:fgClr>
                <a:bgClr>
                  <a:schemeClr val="accent1"/>
                </a:bgClr>
              </a:pattFill>
              <a:ln>
                <a:solidFill>
                  <a:schemeClr val="tx2"/>
                </a:solidFill>
              </a:ln>
              <a:effectLst/>
            </c:spPr>
            <c:extLst>
              <c:ext xmlns:c16="http://schemas.microsoft.com/office/drawing/2014/chart" uri="{C3380CC4-5D6E-409C-BE32-E72D297353CC}">
                <c16:uniqueId val="{00000009-9689-4C88-A711-2C8E9F096552}"/>
              </c:ext>
            </c:extLst>
          </c:dPt>
          <c:dPt>
            <c:idx val="1"/>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5-9689-4C88-A711-2C8E9F096552}"/>
              </c:ext>
            </c:extLst>
          </c:dPt>
          <c:dPt>
            <c:idx val="3"/>
            <c:invertIfNegative val="0"/>
            <c:bubble3D val="0"/>
            <c:spPr>
              <a:pattFill prst="wdDnDiag">
                <a:fgClr>
                  <a:schemeClr val="tx2"/>
                </a:fgClr>
                <a:bgClr>
                  <a:schemeClr val="accent1"/>
                </a:bgClr>
              </a:pattFill>
              <a:ln w="12700">
                <a:solidFill>
                  <a:schemeClr val="tx2"/>
                </a:solidFill>
              </a:ln>
              <a:effectLst/>
            </c:spPr>
            <c:extLst>
              <c:ext xmlns:c16="http://schemas.microsoft.com/office/drawing/2014/chart" uri="{C3380CC4-5D6E-409C-BE32-E72D297353CC}">
                <c16:uniqueId val="{00000008-9689-4C88-A711-2C8E9F096552}"/>
              </c:ext>
            </c:extLst>
          </c:dPt>
          <c:dPt>
            <c:idx val="4"/>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4-9689-4C88-A711-2C8E9F096552}"/>
              </c:ext>
            </c:extLst>
          </c:dPt>
          <c:dPt>
            <c:idx val="6"/>
            <c:invertIfNegative val="0"/>
            <c:bubble3D val="0"/>
            <c:spPr>
              <a:pattFill prst="wdDnDiag">
                <a:fgClr>
                  <a:schemeClr val="tx2"/>
                </a:fgClr>
                <a:bgClr>
                  <a:schemeClr val="accent1"/>
                </a:bgClr>
              </a:pattFill>
              <a:ln w="12700">
                <a:solidFill>
                  <a:schemeClr val="tx2"/>
                </a:solidFill>
              </a:ln>
              <a:effectLst/>
            </c:spPr>
            <c:extLst>
              <c:ext xmlns:c16="http://schemas.microsoft.com/office/drawing/2014/chart" uri="{C3380CC4-5D6E-409C-BE32-E72D297353CC}">
                <c16:uniqueId val="{00000007-9689-4C88-A711-2C8E9F096552}"/>
              </c:ext>
            </c:extLst>
          </c:dPt>
          <c:dPt>
            <c:idx val="7"/>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3-9689-4C88-A711-2C8E9F096552}"/>
              </c:ext>
            </c:extLst>
          </c:dPt>
          <c:dPt>
            <c:idx val="9"/>
            <c:invertIfNegative val="0"/>
            <c:bubble3D val="0"/>
            <c:spPr>
              <a:pattFill prst="wdDnDiag">
                <a:fgClr>
                  <a:schemeClr val="tx2"/>
                </a:fgClr>
                <a:bgClr>
                  <a:schemeClr val="accent1"/>
                </a:bgClr>
              </a:pattFill>
              <a:ln w="12700">
                <a:solidFill>
                  <a:schemeClr val="tx2"/>
                </a:solidFill>
              </a:ln>
              <a:effectLst/>
            </c:spPr>
            <c:extLst>
              <c:ext xmlns:c16="http://schemas.microsoft.com/office/drawing/2014/chart" uri="{C3380CC4-5D6E-409C-BE32-E72D297353CC}">
                <c16:uniqueId val="{00000006-9689-4C88-A711-2C8E9F096552}"/>
              </c:ext>
            </c:extLst>
          </c:dPt>
          <c:dPt>
            <c:idx val="10"/>
            <c:invertIfNegative val="0"/>
            <c:bubble3D val="0"/>
            <c:spPr>
              <a:solidFill>
                <a:schemeClr val="accent2"/>
              </a:solidFill>
              <a:ln w="12700">
                <a:solidFill>
                  <a:schemeClr val="accent2">
                    <a:lumMod val="50000"/>
                  </a:schemeClr>
                </a:solidFill>
              </a:ln>
              <a:effectLst/>
            </c:spPr>
            <c:extLst>
              <c:ext xmlns:c16="http://schemas.microsoft.com/office/drawing/2014/chart" uri="{C3380CC4-5D6E-409C-BE32-E72D297353CC}">
                <c16:uniqueId val="{00000002-9689-4C88-A711-2C8E9F096552}"/>
              </c:ext>
            </c:extLst>
          </c:dPt>
          <c:dLbls>
            <c:numFmt formatCode="##.#&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Under 18 years old</c:v>
              </c:pt>
              <c:pt idx="3">
                <c:v>18-39 years old</c:v>
              </c:pt>
              <c:pt idx="6">
                <c:v>40-59 years old</c:v>
              </c:pt>
              <c:pt idx="9">
                <c:v>60+ years old</c:v>
              </c:pt>
            </c:strLit>
          </c:cat>
          <c:val>
            <c:numLit>
              <c:formatCode>General</c:formatCode>
              <c:ptCount val="12"/>
              <c:pt idx="0">
                <c:v>2733317</c:v>
              </c:pt>
              <c:pt idx="1">
                <c:v>3923329</c:v>
              </c:pt>
              <c:pt idx="3">
                <c:v>9954928</c:v>
              </c:pt>
              <c:pt idx="4">
                <c:v>6216899</c:v>
              </c:pt>
              <c:pt idx="6">
                <c:v>19735062</c:v>
              </c:pt>
              <c:pt idx="7">
                <c:v>15231183</c:v>
              </c:pt>
              <c:pt idx="9">
                <c:v>91916609</c:v>
              </c:pt>
              <c:pt idx="10">
                <c:v>75463424</c:v>
              </c:pt>
            </c:numLit>
          </c:val>
          <c:extLst>
            <c:ext xmlns:c16="http://schemas.microsoft.com/office/drawing/2014/chart" uri="{C3380CC4-5D6E-409C-BE32-E72D297353CC}">
              <c16:uniqueId val="{00000000-9689-4C88-A711-2C8E9F096552}"/>
            </c:ext>
          </c:extLst>
        </c:ser>
        <c:dLbls>
          <c:showLegendKey val="0"/>
          <c:showVal val="0"/>
          <c:showCatName val="0"/>
          <c:showSerName val="0"/>
          <c:showPercent val="0"/>
          <c:showBubbleSize val="0"/>
        </c:dLbls>
        <c:gapWidth val="0"/>
        <c:overlap val="3"/>
        <c:axId val="318703584"/>
        <c:axId val="318701064"/>
      </c:barChart>
      <c:catAx>
        <c:axId val="318703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318701064"/>
        <c:crosses val="autoZero"/>
        <c:auto val="1"/>
        <c:lblAlgn val="ctr"/>
        <c:lblOffset val="100"/>
        <c:noMultiLvlLbl val="0"/>
      </c:catAx>
      <c:valAx>
        <c:axId val="318701064"/>
        <c:scaling>
          <c:orientation val="minMax"/>
          <c:min val="0"/>
        </c:scaling>
        <c:delete val="0"/>
        <c:axPos val="b"/>
        <c:majorGridlines>
          <c:spPr>
            <a:ln w="19050"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18703584"/>
        <c:crosses val="autoZero"/>
        <c:crossBetween val="between"/>
        <c:majorUnit val="20000000"/>
        <c:minorUnit val="5000000"/>
        <c:dispUnits>
          <c:builtInUnit val="millions"/>
          <c:dispUnitsLbl>
            <c:layout>
              <c:manualLayout>
                <c:xMode val="edge"/>
                <c:yMode val="edge"/>
                <c:x val="0.36877781113335123"/>
                <c:y val="0.92497999818988141"/>
              </c:manualLayout>
            </c:layout>
            <c:tx>
              <c:rich>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en-AU" sz="1050" b="1"/>
                    <a:t>Prescription Volume (Millions)</a:t>
                  </a:r>
                </a:p>
              </c:rich>
            </c:tx>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14</xdr:col>
      <xdr:colOff>244020</xdr:colOff>
      <xdr:row>29</xdr:row>
      <xdr:rowOff>123371</xdr:rowOff>
    </xdr:to>
    <xdr:graphicFrame macro="">
      <xdr:nvGraphicFramePr>
        <xdr:cNvPr id="3" name="Chart 2">
          <a:extLst>
            <a:ext uri="{FF2B5EF4-FFF2-40B4-BE49-F238E27FC236}">
              <a16:creationId xmlns:a16="http://schemas.microsoft.com/office/drawing/2014/main" id="{0587F03D-B21B-4A90-B596-CC1709FB3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20</xdr:row>
      <xdr:rowOff>25854</xdr:rowOff>
    </xdr:from>
    <xdr:to>
      <xdr:col>5</xdr:col>
      <xdr:colOff>11206</xdr:colOff>
      <xdr:row>40</xdr:row>
      <xdr:rowOff>22412</xdr:rowOff>
    </xdr:to>
    <xdr:graphicFrame macro="">
      <xdr:nvGraphicFramePr>
        <xdr:cNvPr id="2" name="Chart 1">
          <a:extLst>
            <a:ext uri="{FF2B5EF4-FFF2-40B4-BE49-F238E27FC236}">
              <a16:creationId xmlns:a16="http://schemas.microsoft.com/office/drawing/2014/main" id="{6C5A7C27-137B-E7BC-7C6E-588C5563B8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50799</xdr:colOff>
      <xdr:row>48</xdr:row>
      <xdr:rowOff>38100</xdr:rowOff>
    </xdr:from>
    <xdr:to>
      <xdr:col>5</xdr:col>
      <xdr:colOff>19051</xdr:colOff>
      <xdr:row>56</xdr:row>
      <xdr:rowOff>133350</xdr:rowOff>
    </xdr:to>
    <xdr:graphicFrame macro="">
      <xdr:nvGraphicFramePr>
        <xdr:cNvPr id="2" name="Chart 1">
          <a:extLst>
            <a:ext uri="{FF2B5EF4-FFF2-40B4-BE49-F238E27FC236}">
              <a16:creationId xmlns:a16="http://schemas.microsoft.com/office/drawing/2014/main" id="{F0F3A90A-8A96-8378-DE45-BA5DEED682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xdr:row>
      <xdr:rowOff>6351</xdr:rowOff>
    </xdr:from>
    <xdr:to>
      <xdr:col>13</xdr:col>
      <xdr:colOff>85726</xdr:colOff>
      <xdr:row>32</xdr:row>
      <xdr:rowOff>0</xdr:rowOff>
    </xdr:to>
    <xdr:graphicFrame macro="">
      <xdr:nvGraphicFramePr>
        <xdr:cNvPr id="2" name="Chart 1">
          <a:extLst>
            <a:ext uri="{FF2B5EF4-FFF2-40B4-BE49-F238E27FC236}">
              <a16:creationId xmlns:a16="http://schemas.microsoft.com/office/drawing/2014/main" id="{970EAE81-7DCD-49DD-A58F-D30F75CB5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28</xdr:row>
      <xdr:rowOff>142875</xdr:rowOff>
    </xdr:from>
    <xdr:ext cx="3208379" cy="405367"/>
    <xdr:sp macro="" textlink="">
      <xdr:nvSpPr>
        <xdr:cNvPr id="4" name="TextBox 3">
          <a:extLst>
            <a:ext uri="{FF2B5EF4-FFF2-40B4-BE49-F238E27FC236}">
              <a16:creationId xmlns:a16="http://schemas.microsoft.com/office/drawing/2014/main" id="{93D16A96-6898-46A3-909D-2EBACBBABB45}"/>
            </a:ext>
          </a:extLst>
        </xdr:cNvPr>
        <xdr:cNvSpPr txBox="1"/>
      </xdr:nvSpPr>
      <xdr:spPr>
        <a:xfrm>
          <a:off x="133350" y="5476875"/>
          <a:ext cx="3208379"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000"/>
            <a:t>*All concessional patients and general Safety-Net Patients</a:t>
          </a:r>
        </a:p>
        <a:p>
          <a:r>
            <a:rPr lang="en-AU" sz="1000"/>
            <a:t>** General Non-Safety Net patients only</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63499</xdr:colOff>
      <xdr:row>4</xdr:row>
      <xdr:rowOff>12700</xdr:rowOff>
    </xdr:from>
    <xdr:to>
      <xdr:col>14</xdr:col>
      <xdr:colOff>390524</xdr:colOff>
      <xdr:row>33</xdr:row>
      <xdr:rowOff>171450</xdr:rowOff>
    </xdr:to>
    <xdr:graphicFrame macro="">
      <xdr:nvGraphicFramePr>
        <xdr:cNvPr id="2" name="Chart 1">
          <a:extLst>
            <a:ext uri="{FF2B5EF4-FFF2-40B4-BE49-F238E27FC236}">
              <a16:creationId xmlns:a16="http://schemas.microsoft.com/office/drawing/2014/main" id="{8033B33E-171D-411B-9C36-C9FFD534E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152400</xdr:colOff>
      <xdr:row>26</xdr:row>
      <xdr:rowOff>133350</xdr:rowOff>
    </xdr:from>
    <xdr:ext cx="2118400" cy="1344471"/>
    <xdr:sp macro="" textlink="">
      <xdr:nvSpPr>
        <xdr:cNvPr id="4" name="TextBox 3">
          <a:extLst>
            <a:ext uri="{FF2B5EF4-FFF2-40B4-BE49-F238E27FC236}">
              <a16:creationId xmlns:a16="http://schemas.microsoft.com/office/drawing/2014/main" id="{09FD4AE9-9487-83AE-9B45-734DF07FD126}"/>
            </a:ext>
          </a:extLst>
        </xdr:cNvPr>
        <xdr:cNvSpPr txBox="1"/>
      </xdr:nvSpPr>
      <xdr:spPr>
        <a:xfrm>
          <a:off x="152400" y="5086350"/>
          <a:ext cx="2118400" cy="1344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000" b="0" i="0" u="none" strike="noStrike">
              <a:solidFill>
                <a:schemeClr val="tx1"/>
              </a:solidFill>
              <a:effectLst/>
              <a:latin typeface="+mn-lt"/>
              <a:ea typeface="+mn-ea"/>
              <a:cs typeface="+mn-cs"/>
            </a:rPr>
            <a:t>2023 MMM Classifications:</a:t>
          </a:r>
        </a:p>
        <a:p>
          <a:r>
            <a:rPr lang="en-AU" sz="1000" b="0" i="0" u="none" strike="noStrike">
              <a:solidFill>
                <a:schemeClr val="tx1"/>
              </a:solidFill>
              <a:effectLst/>
              <a:latin typeface="+mn-lt"/>
              <a:ea typeface="+mn-ea"/>
              <a:cs typeface="+mn-cs"/>
            </a:rPr>
            <a:t>MMM 1 = Metropolitan areas</a:t>
          </a:r>
        </a:p>
        <a:p>
          <a:r>
            <a:rPr lang="en-AU" sz="1000" b="0" i="0" u="none" strike="noStrike">
              <a:solidFill>
                <a:schemeClr val="tx1"/>
              </a:solidFill>
              <a:effectLst/>
              <a:latin typeface="+mn-lt"/>
              <a:ea typeface="+mn-ea"/>
              <a:cs typeface="+mn-cs"/>
            </a:rPr>
            <a:t>MMM 2 = Regional centres</a:t>
          </a:r>
        </a:p>
        <a:p>
          <a:r>
            <a:rPr lang="en-AU" sz="1000" b="0" i="0" u="none" strike="noStrike">
              <a:solidFill>
                <a:schemeClr val="tx1"/>
              </a:solidFill>
              <a:effectLst/>
              <a:latin typeface="+mn-lt"/>
              <a:ea typeface="+mn-ea"/>
              <a:cs typeface="+mn-cs"/>
            </a:rPr>
            <a:t>MMM 3 = Large rural towns</a:t>
          </a:r>
        </a:p>
        <a:p>
          <a:r>
            <a:rPr lang="en-AU" sz="1000" b="0" i="0" u="none" strike="noStrike">
              <a:solidFill>
                <a:schemeClr val="tx1"/>
              </a:solidFill>
              <a:effectLst/>
              <a:latin typeface="+mn-lt"/>
              <a:ea typeface="+mn-ea"/>
              <a:cs typeface="+mn-cs"/>
            </a:rPr>
            <a:t>MMM 4 = Medium rural towns</a:t>
          </a:r>
        </a:p>
        <a:p>
          <a:r>
            <a:rPr lang="en-AU" sz="1000" b="0" i="0" u="none" strike="noStrike">
              <a:solidFill>
                <a:schemeClr val="tx1"/>
              </a:solidFill>
              <a:effectLst/>
              <a:latin typeface="+mn-lt"/>
              <a:ea typeface="+mn-ea"/>
              <a:cs typeface="+mn-cs"/>
            </a:rPr>
            <a:t>MMM 5 = Small rural towns</a:t>
          </a:r>
        </a:p>
        <a:p>
          <a:r>
            <a:rPr lang="en-AU" sz="1000" b="0" i="0" u="none" strike="noStrike">
              <a:solidFill>
                <a:schemeClr val="tx1"/>
              </a:solidFill>
              <a:effectLst/>
              <a:latin typeface="+mn-lt"/>
              <a:ea typeface="+mn-ea"/>
              <a:cs typeface="+mn-cs"/>
            </a:rPr>
            <a:t>MMM 6 = Remote communities</a:t>
          </a:r>
        </a:p>
        <a:p>
          <a:r>
            <a:rPr lang="en-AU" sz="1000" b="0" i="0" u="none" strike="noStrike">
              <a:solidFill>
                <a:schemeClr val="tx1"/>
              </a:solidFill>
              <a:effectLst/>
              <a:latin typeface="+mn-lt"/>
              <a:ea typeface="+mn-ea"/>
              <a:cs typeface="+mn-cs"/>
            </a:rPr>
            <a:t>MMM 7 = Very remote communities</a:t>
          </a:r>
          <a:r>
            <a:rPr lang="en-AU" sz="1000"/>
            <a:t> </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125558</xdr:rowOff>
    </xdr:from>
    <xdr:to>
      <xdr:col>6</xdr:col>
      <xdr:colOff>219075</xdr:colOff>
      <xdr:row>16</xdr:row>
      <xdr:rowOff>169058</xdr:rowOff>
    </xdr:to>
    <xdr:graphicFrame macro="">
      <xdr:nvGraphicFramePr>
        <xdr:cNvPr id="3" name="Chart 2">
          <a:extLst>
            <a:ext uri="{FF2B5EF4-FFF2-40B4-BE49-F238E27FC236}">
              <a16:creationId xmlns:a16="http://schemas.microsoft.com/office/drawing/2014/main" id="{6048AF43-ED59-485A-88D7-9E6C0AA8F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161924</xdr:colOff>
      <xdr:row>27</xdr:row>
      <xdr:rowOff>38099</xdr:rowOff>
    </xdr:from>
    <xdr:ext cx="5838825" cy="800101"/>
    <xdr:sp macro="" textlink="">
      <xdr:nvSpPr>
        <xdr:cNvPr id="6" name="TextBox 5">
          <a:extLst>
            <a:ext uri="{FF2B5EF4-FFF2-40B4-BE49-F238E27FC236}">
              <a16:creationId xmlns:a16="http://schemas.microsoft.com/office/drawing/2014/main" id="{5210EAE3-F054-4591-AE54-7E0E685D08F0}"/>
            </a:ext>
          </a:extLst>
        </xdr:cNvPr>
        <xdr:cNvSpPr txBox="1"/>
      </xdr:nvSpPr>
      <xdr:spPr>
        <a:xfrm>
          <a:off x="4067174" y="5181599"/>
          <a:ext cx="5838825" cy="800101"/>
        </a:xfrm>
        <a:prstGeom prst="rect">
          <a:avLst/>
        </a:prstGeom>
        <a:solidFill>
          <a:srgbClr val="EBF1DE"/>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a:latin typeface="Calibri" panose="020F0502020204030204" pitchFamily="34" charset="0"/>
              <a:cs typeface="Calibri" panose="020F0502020204030204" pitchFamily="34" charset="0"/>
            </a:rPr>
            <a:t>Approximately 0.4% of all prescriptions are excluded due to patient gender being 'X' or unknown patient demographic details.</a:t>
          </a:r>
        </a:p>
        <a:p>
          <a:r>
            <a:rPr lang="en-AU" sz="1100" baseline="0">
              <a:latin typeface="Calibri" panose="020F0502020204030204" pitchFamily="34" charset="0"/>
              <a:cs typeface="Calibri" panose="020F0502020204030204" pitchFamily="34" charset="0"/>
            </a:rPr>
            <a:t>Reported gender in the PBS Online Claims Data is sourced from Services Australia.</a:t>
          </a:r>
        </a:p>
        <a:p>
          <a:r>
            <a:rPr lang="en-AU" sz="1100" baseline="0">
              <a:latin typeface="Calibri" panose="020F0502020204030204" pitchFamily="34" charset="0"/>
              <a:cs typeface="Calibri" panose="020F0502020204030204" pitchFamily="34" charset="0"/>
            </a:rPr>
            <a:t>Department of Health, Disability and Ageing does not have access to Medicare personal records.</a:t>
          </a:r>
          <a:endParaRPr lang="en-AU" sz="1100">
            <a:latin typeface="Calibri" panose="020F0502020204030204" pitchFamily="34" charset="0"/>
            <a:cs typeface="Calibri" panose="020F0502020204030204" pitchFamily="34" charset="0"/>
          </a:endParaRPr>
        </a:p>
      </xdr:txBody>
    </xdr:sp>
    <xdr:clientData/>
  </xdr:oneCellAnchor>
  <xdr:twoCellAnchor>
    <xdr:from>
      <xdr:col>0</xdr:col>
      <xdr:colOff>66675</xdr:colOff>
      <xdr:row>16</xdr:row>
      <xdr:rowOff>114300</xdr:rowOff>
    </xdr:from>
    <xdr:to>
      <xdr:col>6</xdr:col>
      <xdr:colOff>352425</xdr:colOff>
      <xdr:row>31</xdr:row>
      <xdr:rowOff>180975</xdr:rowOff>
    </xdr:to>
    <xdr:graphicFrame macro="">
      <xdr:nvGraphicFramePr>
        <xdr:cNvPr id="7" name="Chart 6">
          <a:extLst>
            <a:ext uri="{FF2B5EF4-FFF2-40B4-BE49-F238E27FC236}">
              <a16:creationId xmlns:a16="http://schemas.microsoft.com/office/drawing/2014/main" id="{4FA200C7-D434-4EB6-8CFD-FE2866A02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581025</xdr:colOff>
      <xdr:row>3</xdr:row>
      <xdr:rowOff>95250</xdr:rowOff>
    </xdr:from>
    <xdr:to>
      <xdr:col>16</xdr:col>
      <xdr:colOff>101462</xdr:colOff>
      <xdr:row>24</xdr:row>
      <xdr:rowOff>106266</xdr:rowOff>
    </xdr:to>
    <xdr:pic>
      <xdr:nvPicPr>
        <xdr:cNvPr id="5" name="Picture 4">
          <a:extLst>
            <a:ext uri="{FF2B5EF4-FFF2-40B4-BE49-F238E27FC236}">
              <a16:creationId xmlns:a16="http://schemas.microsoft.com/office/drawing/2014/main" id="{AEBCF3C3-CF14-821E-6387-FE1A34FF5B56}"/>
            </a:ext>
          </a:extLst>
        </xdr:cNvPr>
        <xdr:cNvPicPr>
          <a:picLocks noChangeAspect="1"/>
        </xdr:cNvPicPr>
      </xdr:nvPicPr>
      <xdr:blipFill>
        <a:blip xmlns:r="http://schemas.openxmlformats.org/officeDocument/2006/relationships" r:embed="rId3"/>
        <a:stretch>
          <a:fillRect/>
        </a:stretch>
      </xdr:blipFill>
      <xdr:spPr>
        <a:xfrm>
          <a:off x="3876675" y="666750"/>
          <a:ext cx="5730737" cy="40115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1276351</xdr:colOff>
      <xdr:row>17</xdr:row>
      <xdr:rowOff>95249</xdr:rowOff>
    </xdr:from>
    <xdr:to>
      <xdr:col>8</xdr:col>
      <xdr:colOff>247651</xdr:colOff>
      <xdr:row>32</xdr:row>
      <xdr:rowOff>85724</xdr:rowOff>
    </xdr:to>
    <xdr:graphicFrame macro="">
      <xdr:nvGraphicFramePr>
        <xdr:cNvPr id="22" name="Chart 21">
          <a:extLst>
            <a:ext uri="{FF2B5EF4-FFF2-40B4-BE49-F238E27FC236}">
              <a16:creationId xmlns:a16="http://schemas.microsoft.com/office/drawing/2014/main" id="{85728776-4FE6-465A-988E-DEBBB02F06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266701</xdr:colOff>
      <xdr:row>3</xdr:row>
      <xdr:rowOff>62193</xdr:rowOff>
    </xdr:from>
    <xdr:to>
      <xdr:col>8</xdr:col>
      <xdr:colOff>160649</xdr:colOff>
      <xdr:row>17</xdr:row>
      <xdr:rowOff>109593</xdr:rowOff>
    </xdr:to>
    <xdr:graphicFrame macro="">
      <xdr:nvGraphicFramePr>
        <xdr:cNvPr id="21" name="Chart 20">
          <a:extLst>
            <a:ext uri="{FF2B5EF4-FFF2-40B4-BE49-F238E27FC236}">
              <a16:creationId xmlns:a16="http://schemas.microsoft.com/office/drawing/2014/main" id="{36B3D10F-3AE8-4408-BC8B-8D5AC8C29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298450</xdr:colOff>
      <xdr:row>3</xdr:row>
      <xdr:rowOff>71718</xdr:rowOff>
    </xdr:from>
    <xdr:to>
      <xdr:col>3</xdr:col>
      <xdr:colOff>1104900</xdr:colOff>
      <xdr:row>16</xdr:row>
      <xdr:rowOff>12700</xdr:rowOff>
    </xdr:to>
    <xdr:graphicFrame macro="">
      <xdr:nvGraphicFramePr>
        <xdr:cNvPr id="2" name="Chart 1">
          <a:extLst>
            <a:ext uri="{FF2B5EF4-FFF2-40B4-BE49-F238E27FC236}">
              <a16:creationId xmlns:a16="http://schemas.microsoft.com/office/drawing/2014/main" id="{3F8E346C-78F4-4084-9D8C-79EDB8A3B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136830</xdr:colOff>
      <xdr:row>4</xdr:row>
      <xdr:rowOff>28575</xdr:rowOff>
    </xdr:from>
    <xdr:to>
      <xdr:col>6</xdr:col>
      <xdr:colOff>457200</xdr:colOff>
      <xdr:row>5</xdr:row>
      <xdr:rowOff>102635</xdr:rowOff>
    </xdr:to>
    <xdr:grpSp>
      <xdr:nvGrpSpPr>
        <xdr:cNvPr id="6" name="Group 5">
          <a:extLst>
            <a:ext uri="{FF2B5EF4-FFF2-40B4-BE49-F238E27FC236}">
              <a16:creationId xmlns:a16="http://schemas.microsoft.com/office/drawing/2014/main" id="{D0A2B7C0-5C70-49D1-88C0-06FF8ABCF63C}"/>
            </a:ext>
          </a:extLst>
        </xdr:cNvPr>
        <xdr:cNvGrpSpPr/>
      </xdr:nvGrpSpPr>
      <xdr:grpSpPr>
        <a:xfrm>
          <a:off x="6547155" y="790575"/>
          <a:ext cx="1444320" cy="264560"/>
          <a:chOff x="6400800" y="3714750"/>
          <a:chExt cx="1457779" cy="264560"/>
        </a:xfrm>
      </xdr:grpSpPr>
      <xdr:sp macro="" textlink="">
        <xdr:nvSpPr>
          <xdr:cNvPr id="7" name="TextBox 6">
            <a:extLst>
              <a:ext uri="{FF2B5EF4-FFF2-40B4-BE49-F238E27FC236}">
                <a16:creationId xmlns:a16="http://schemas.microsoft.com/office/drawing/2014/main" id="{9AD0E3AE-8A02-783F-A375-C9ECC8BE7D65}"/>
              </a:ext>
            </a:extLst>
          </xdr:cNvPr>
          <xdr:cNvSpPr txBox="1"/>
        </xdr:nvSpPr>
        <xdr:spPr>
          <a:xfrm>
            <a:off x="6410319" y="3714750"/>
            <a:ext cx="1448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a:latin typeface="Calibri" panose="020F0502020204030204" pitchFamily="34" charset="0"/>
                <a:cs typeface="Calibri" panose="020F0502020204030204" pitchFamily="34" charset="0"/>
              </a:rPr>
              <a:t>Female</a:t>
            </a:r>
            <a:r>
              <a:rPr lang="en-AU" sz="1100" baseline="0">
                <a:latin typeface="Calibri" panose="020F0502020204030204" pitchFamily="34" charset="0"/>
                <a:cs typeface="Calibri" panose="020F0502020204030204" pitchFamily="34" charset="0"/>
              </a:rPr>
              <a:t>             </a:t>
            </a:r>
            <a:r>
              <a:rPr lang="en-AU" sz="1100">
                <a:latin typeface="Calibri" panose="020F0502020204030204" pitchFamily="34" charset="0"/>
                <a:cs typeface="Calibri" panose="020F0502020204030204" pitchFamily="34" charset="0"/>
              </a:rPr>
              <a:t>Male</a:t>
            </a:r>
          </a:p>
        </xdr:txBody>
      </xdr:sp>
      <xdr:sp macro="" textlink="">
        <xdr:nvSpPr>
          <xdr:cNvPr id="8" name="Rectangle 7">
            <a:extLst>
              <a:ext uri="{FF2B5EF4-FFF2-40B4-BE49-F238E27FC236}">
                <a16:creationId xmlns:a16="http://schemas.microsoft.com/office/drawing/2014/main" id="{BDACCDDF-6FA9-E6C3-5D3E-F5272863BF98}"/>
              </a:ext>
            </a:extLst>
          </xdr:cNvPr>
          <xdr:cNvSpPr/>
        </xdr:nvSpPr>
        <xdr:spPr>
          <a:xfrm>
            <a:off x="6400800" y="3810000"/>
            <a:ext cx="76200" cy="76200"/>
          </a:xfrm>
          <a:prstGeom prst="rect">
            <a:avLst/>
          </a:prstGeom>
          <a:pattFill prst="wdDnDiag">
            <a:fgClr>
              <a:schemeClr val="tx2"/>
            </a:fgClr>
            <a:bgClr>
              <a:schemeClr val="accent1"/>
            </a:bgClr>
          </a:patt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Rectangle 8">
            <a:extLst>
              <a:ext uri="{FF2B5EF4-FFF2-40B4-BE49-F238E27FC236}">
                <a16:creationId xmlns:a16="http://schemas.microsoft.com/office/drawing/2014/main" id="{8721BE6C-C36F-DF24-0D0C-D3778681469D}"/>
              </a:ext>
            </a:extLst>
          </xdr:cNvPr>
          <xdr:cNvSpPr/>
        </xdr:nvSpPr>
        <xdr:spPr>
          <a:xfrm>
            <a:off x="7191375" y="3810000"/>
            <a:ext cx="76200" cy="76200"/>
          </a:xfrm>
          <a:prstGeom prst="rect">
            <a:avLst/>
          </a:prstGeom>
          <a:solidFill>
            <a:schemeClr val="accent2"/>
          </a:solidFill>
          <a:ln w="1270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5</xdr:col>
      <xdr:colOff>352739</xdr:colOff>
      <xdr:row>18</xdr:row>
      <xdr:rowOff>95250</xdr:rowOff>
    </xdr:from>
    <xdr:to>
      <xdr:col>6</xdr:col>
      <xdr:colOff>545684</xdr:colOff>
      <xdr:row>19</xdr:row>
      <xdr:rowOff>169310</xdr:rowOff>
    </xdr:to>
    <xdr:grpSp>
      <xdr:nvGrpSpPr>
        <xdr:cNvPr id="10" name="Group 9">
          <a:extLst>
            <a:ext uri="{FF2B5EF4-FFF2-40B4-BE49-F238E27FC236}">
              <a16:creationId xmlns:a16="http://schemas.microsoft.com/office/drawing/2014/main" id="{61EB7434-0A41-4CBC-B69D-7E2A890DC44C}"/>
            </a:ext>
          </a:extLst>
        </xdr:cNvPr>
        <xdr:cNvGrpSpPr/>
      </xdr:nvGrpSpPr>
      <xdr:grpSpPr>
        <a:xfrm>
          <a:off x="6763064" y="3524250"/>
          <a:ext cx="1316895" cy="264560"/>
          <a:chOff x="6400800" y="3714750"/>
          <a:chExt cx="1349874" cy="264560"/>
        </a:xfrm>
      </xdr:grpSpPr>
      <xdr:sp macro="" textlink="">
        <xdr:nvSpPr>
          <xdr:cNvPr id="11" name="TextBox 10">
            <a:extLst>
              <a:ext uri="{FF2B5EF4-FFF2-40B4-BE49-F238E27FC236}">
                <a16:creationId xmlns:a16="http://schemas.microsoft.com/office/drawing/2014/main" id="{DC0839B9-53FE-F488-AA15-63C0C98025BD}"/>
              </a:ext>
            </a:extLst>
          </xdr:cNvPr>
          <xdr:cNvSpPr txBox="1"/>
        </xdr:nvSpPr>
        <xdr:spPr>
          <a:xfrm>
            <a:off x="6410325" y="3714750"/>
            <a:ext cx="13403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a:latin typeface="Calibri" panose="020F0502020204030204" pitchFamily="34" charset="0"/>
                <a:cs typeface="Calibri" panose="020F0502020204030204" pitchFamily="34" charset="0"/>
              </a:rPr>
              <a:t>Female</a:t>
            </a:r>
            <a:r>
              <a:rPr lang="en-AU" sz="1100" baseline="0">
                <a:latin typeface="Calibri" panose="020F0502020204030204" pitchFamily="34" charset="0"/>
                <a:cs typeface="Calibri" panose="020F0502020204030204" pitchFamily="34" charset="0"/>
              </a:rPr>
              <a:t>             </a:t>
            </a:r>
            <a:r>
              <a:rPr lang="en-AU" sz="1100">
                <a:latin typeface="Calibri" panose="020F0502020204030204" pitchFamily="34" charset="0"/>
                <a:cs typeface="Calibri" panose="020F0502020204030204" pitchFamily="34" charset="0"/>
              </a:rPr>
              <a:t>Male</a:t>
            </a:r>
          </a:p>
        </xdr:txBody>
      </xdr:sp>
      <xdr:sp macro="" textlink="">
        <xdr:nvSpPr>
          <xdr:cNvPr id="12" name="Rectangle 11">
            <a:extLst>
              <a:ext uri="{FF2B5EF4-FFF2-40B4-BE49-F238E27FC236}">
                <a16:creationId xmlns:a16="http://schemas.microsoft.com/office/drawing/2014/main" id="{619B774B-3A4D-E6A4-A730-14670BD050F1}"/>
              </a:ext>
            </a:extLst>
          </xdr:cNvPr>
          <xdr:cNvSpPr/>
        </xdr:nvSpPr>
        <xdr:spPr>
          <a:xfrm>
            <a:off x="6400800" y="3810000"/>
            <a:ext cx="76200" cy="76200"/>
          </a:xfrm>
          <a:prstGeom prst="rect">
            <a:avLst/>
          </a:prstGeom>
          <a:pattFill prst="wdDnDiag">
            <a:fgClr>
              <a:schemeClr val="tx2"/>
            </a:fgClr>
            <a:bgClr>
              <a:schemeClr val="accent1"/>
            </a:bgClr>
          </a:patt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3" name="Rectangle 12">
            <a:extLst>
              <a:ext uri="{FF2B5EF4-FFF2-40B4-BE49-F238E27FC236}">
                <a16:creationId xmlns:a16="http://schemas.microsoft.com/office/drawing/2014/main" id="{A65CF593-F999-4355-9664-47D084BA72EA}"/>
              </a:ext>
            </a:extLst>
          </xdr:cNvPr>
          <xdr:cNvSpPr/>
        </xdr:nvSpPr>
        <xdr:spPr>
          <a:xfrm>
            <a:off x="7191375" y="3810000"/>
            <a:ext cx="76200" cy="76200"/>
          </a:xfrm>
          <a:prstGeom prst="rect">
            <a:avLst/>
          </a:prstGeom>
          <a:solidFill>
            <a:schemeClr val="accent2"/>
          </a:solidFill>
          <a:ln w="1270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0</xdr:col>
      <xdr:colOff>123826</xdr:colOff>
      <xdr:row>17</xdr:row>
      <xdr:rowOff>28575</xdr:rowOff>
    </xdr:from>
    <xdr:to>
      <xdr:col>4</xdr:col>
      <xdr:colOff>247650</xdr:colOff>
      <xdr:row>31</xdr:row>
      <xdr:rowOff>123825</xdr:rowOff>
    </xdr:to>
    <xdr:graphicFrame macro="">
      <xdr:nvGraphicFramePr>
        <xdr:cNvPr id="20" name="Chart 19">
          <a:extLst>
            <a:ext uri="{FF2B5EF4-FFF2-40B4-BE49-F238E27FC236}">
              <a16:creationId xmlns:a16="http://schemas.microsoft.com/office/drawing/2014/main" id="{51295F75-6E4E-43D2-B43A-DEC9A117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524189</xdr:colOff>
      <xdr:row>18</xdr:row>
      <xdr:rowOff>104775</xdr:rowOff>
    </xdr:from>
    <xdr:to>
      <xdr:col>2</xdr:col>
      <xdr:colOff>764759</xdr:colOff>
      <xdr:row>19</xdr:row>
      <xdr:rowOff>178835</xdr:rowOff>
    </xdr:to>
    <xdr:grpSp>
      <xdr:nvGrpSpPr>
        <xdr:cNvPr id="4" name="Group 3">
          <a:extLst>
            <a:ext uri="{FF2B5EF4-FFF2-40B4-BE49-F238E27FC236}">
              <a16:creationId xmlns:a16="http://schemas.microsoft.com/office/drawing/2014/main" id="{094199B5-D0FE-4558-B81B-71739314B475}"/>
            </a:ext>
          </a:extLst>
        </xdr:cNvPr>
        <xdr:cNvGrpSpPr/>
      </xdr:nvGrpSpPr>
      <xdr:grpSpPr>
        <a:xfrm>
          <a:off x="1629089" y="3533775"/>
          <a:ext cx="1316895" cy="264560"/>
          <a:chOff x="6400800" y="3714750"/>
          <a:chExt cx="1349874" cy="264560"/>
        </a:xfrm>
      </xdr:grpSpPr>
      <xdr:sp macro="" textlink="">
        <xdr:nvSpPr>
          <xdr:cNvPr id="5" name="TextBox 4">
            <a:extLst>
              <a:ext uri="{FF2B5EF4-FFF2-40B4-BE49-F238E27FC236}">
                <a16:creationId xmlns:a16="http://schemas.microsoft.com/office/drawing/2014/main" id="{9605911B-5669-81AB-E71A-AB4E40F99E7C}"/>
              </a:ext>
            </a:extLst>
          </xdr:cNvPr>
          <xdr:cNvSpPr txBox="1"/>
        </xdr:nvSpPr>
        <xdr:spPr>
          <a:xfrm>
            <a:off x="6410325" y="3714750"/>
            <a:ext cx="13403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a:latin typeface="Calibri" panose="020F0502020204030204" pitchFamily="34" charset="0"/>
                <a:cs typeface="Calibri" panose="020F0502020204030204" pitchFamily="34" charset="0"/>
              </a:rPr>
              <a:t>Female</a:t>
            </a:r>
            <a:r>
              <a:rPr lang="en-AU" sz="1100" baseline="0">
                <a:latin typeface="Calibri" panose="020F0502020204030204" pitchFamily="34" charset="0"/>
                <a:cs typeface="Calibri" panose="020F0502020204030204" pitchFamily="34" charset="0"/>
              </a:rPr>
              <a:t>             </a:t>
            </a:r>
            <a:r>
              <a:rPr lang="en-AU" sz="1100">
                <a:latin typeface="Calibri" panose="020F0502020204030204" pitchFamily="34" charset="0"/>
                <a:cs typeface="Calibri" panose="020F0502020204030204" pitchFamily="34" charset="0"/>
              </a:rPr>
              <a:t>Male</a:t>
            </a:r>
          </a:p>
        </xdr:txBody>
      </xdr:sp>
      <xdr:sp macro="" textlink="">
        <xdr:nvSpPr>
          <xdr:cNvPr id="18" name="Rectangle 17">
            <a:extLst>
              <a:ext uri="{FF2B5EF4-FFF2-40B4-BE49-F238E27FC236}">
                <a16:creationId xmlns:a16="http://schemas.microsoft.com/office/drawing/2014/main" id="{B98E5E11-DB81-1C7A-B4D1-8A5582D3ADC8}"/>
              </a:ext>
            </a:extLst>
          </xdr:cNvPr>
          <xdr:cNvSpPr/>
        </xdr:nvSpPr>
        <xdr:spPr>
          <a:xfrm>
            <a:off x="6400800" y="3810000"/>
            <a:ext cx="76200" cy="76200"/>
          </a:xfrm>
          <a:prstGeom prst="rect">
            <a:avLst/>
          </a:prstGeom>
          <a:pattFill prst="wdDnDiag">
            <a:fgClr>
              <a:schemeClr val="tx2"/>
            </a:fgClr>
            <a:bgClr>
              <a:schemeClr val="accent1"/>
            </a:bgClr>
          </a:patt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9" name="Rectangle 18">
            <a:extLst>
              <a:ext uri="{FF2B5EF4-FFF2-40B4-BE49-F238E27FC236}">
                <a16:creationId xmlns:a16="http://schemas.microsoft.com/office/drawing/2014/main" id="{8A780EBF-5EAE-750B-6005-25205CB683AA}"/>
              </a:ext>
            </a:extLst>
          </xdr:cNvPr>
          <xdr:cNvSpPr/>
        </xdr:nvSpPr>
        <xdr:spPr>
          <a:xfrm>
            <a:off x="7191375" y="3810000"/>
            <a:ext cx="76200" cy="76200"/>
          </a:xfrm>
          <a:prstGeom prst="rect">
            <a:avLst/>
          </a:prstGeom>
          <a:solidFill>
            <a:schemeClr val="accent2"/>
          </a:solidFill>
          <a:ln w="1270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4</xdr:col>
      <xdr:colOff>368300</xdr:colOff>
      <xdr:row>21</xdr:row>
      <xdr:rowOff>161925</xdr:rowOff>
    </xdr:to>
    <xdr:graphicFrame macro="">
      <xdr:nvGraphicFramePr>
        <xdr:cNvPr id="2" name="Chart 1">
          <a:extLst>
            <a:ext uri="{FF2B5EF4-FFF2-40B4-BE49-F238E27FC236}">
              <a16:creationId xmlns:a16="http://schemas.microsoft.com/office/drawing/2014/main" id="{34DFBCD7-C34B-41F3-BBFF-A64E30553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66263</xdr:colOff>
      <xdr:row>2</xdr:row>
      <xdr:rowOff>96079</xdr:rowOff>
    </xdr:from>
    <xdr:to>
      <xdr:col>13</xdr:col>
      <xdr:colOff>523875</xdr:colOff>
      <xdr:row>31</xdr:row>
      <xdr:rowOff>0</xdr:rowOff>
    </xdr:to>
    <xdr:graphicFrame macro="">
      <xdr:nvGraphicFramePr>
        <xdr:cNvPr id="3" name="Chart 2">
          <a:extLst>
            <a:ext uri="{FF2B5EF4-FFF2-40B4-BE49-F238E27FC236}">
              <a16:creationId xmlns:a16="http://schemas.microsoft.com/office/drawing/2014/main" id="{E145EC83-233A-4866-9268-0291AC9D9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0.00585</cdr:x>
      <cdr:y>0.77748</cdr:y>
    </cdr:from>
    <cdr:to>
      <cdr:x>0.98409</cdr:x>
      <cdr:y>0.99474</cdr:y>
    </cdr:to>
    <cdr:sp macro="" textlink="">
      <cdr:nvSpPr>
        <cdr:cNvPr id="2" name="TextBox 5">
          <a:extLst xmlns:a="http://schemas.openxmlformats.org/drawingml/2006/main">
            <a:ext uri="{FF2B5EF4-FFF2-40B4-BE49-F238E27FC236}">
              <a16:creationId xmlns:a16="http://schemas.microsoft.com/office/drawing/2014/main" id="{FA8D51CC-F7F9-C5C9-7F18-4C88E91FA96C}"/>
            </a:ext>
          </a:extLst>
        </cdr:cNvPr>
        <cdr:cNvSpPr txBox="1"/>
      </cdr:nvSpPr>
      <cdr:spPr>
        <a:xfrm xmlns:a="http://schemas.openxmlformats.org/drawingml/2006/main">
          <a:off x="49037" y="4220489"/>
          <a:ext cx="8200025" cy="1179379"/>
        </a:xfrm>
        <a:prstGeom xmlns:a="http://schemas.openxmlformats.org/drawingml/2006/main" prst="rect">
          <a:avLst/>
        </a:prstGeom>
        <a:solidFill xmlns:a="http://schemas.openxmlformats.org/drawingml/2006/main">
          <a:srgbClr val="EBF1DE"/>
        </a:solidFill>
        <a:ln xmlns:a="http://schemas.openxmlformats.org/drawingml/2006/main">
          <a:solidFill>
            <a:sysClr val="windowText" lastClr="0000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AU" sz="1000" b="1">
              <a:latin typeface="Calibri" panose="020F0502020204030204" pitchFamily="34" charset="0"/>
              <a:cs typeface="Calibri" panose="020F0502020204030204" pitchFamily="34" charset="0"/>
            </a:rPr>
            <a:t>ATC A: </a:t>
          </a:r>
          <a:r>
            <a:rPr lang="en-AU" sz="1000">
              <a:latin typeface="Calibri" panose="020F0502020204030204" pitchFamily="34" charset="0"/>
              <a:cs typeface="Calibri" panose="020F0502020204030204" pitchFamily="34" charset="0"/>
            </a:rPr>
            <a:t>ALIMENTARY TRACT AND METABOLISM		</a:t>
          </a:r>
          <a:r>
            <a:rPr lang="en-AU" sz="1000" b="1">
              <a:latin typeface="Calibri" panose="020F0502020204030204" pitchFamily="34" charset="0"/>
              <a:cs typeface="Calibri" panose="020F0502020204030204" pitchFamily="34" charset="0"/>
            </a:rPr>
            <a:t>ATC</a:t>
          </a:r>
          <a:r>
            <a:rPr lang="en-AU" sz="1000" b="1" baseline="0">
              <a:latin typeface="Calibri" panose="020F0502020204030204" pitchFamily="34" charset="0"/>
              <a:cs typeface="Calibri" panose="020F0502020204030204" pitchFamily="34" charset="0"/>
            </a:rPr>
            <a:t> B: </a:t>
          </a:r>
          <a:r>
            <a:rPr lang="en-AU" sz="1000">
              <a:latin typeface="Calibri" panose="020F0502020204030204" pitchFamily="34" charset="0"/>
              <a:cs typeface="Calibri" panose="020F0502020204030204" pitchFamily="34" charset="0"/>
            </a:rPr>
            <a:t>BLOOD AND BLOOD FORMING ORGANS</a:t>
          </a:r>
        </a:p>
        <a:p xmlns:a="http://schemas.openxmlformats.org/drawingml/2006/main">
          <a:r>
            <a:rPr lang="en-AU" sz="1000" b="1">
              <a:latin typeface="Calibri" panose="020F0502020204030204" pitchFamily="34" charset="0"/>
              <a:cs typeface="Calibri" panose="020F0502020204030204" pitchFamily="34" charset="0"/>
            </a:rPr>
            <a:t>ATC C: </a:t>
          </a:r>
          <a:r>
            <a:rPr lang="en-AU" sz="1000">
              <a:latin typeface="Calibri" panose="020F0502020204030204" pitchFamily="34" charset="0"/>
              <a:cs typeface="Calibri" panose="020F0502020204030204" pitchFamily="34" charset="0"/>
            </a:rPr>
            <a:t>CARDIOVASCULAR</a:t>
          </a:r>
          <a:r>
            <a:rPr lang="en-AU" sz="1000" baseline="0">
              <a:latin typeface="Calibri" panose="020F0502020204030204" pitchFamily="34" charset="0"/>
              <a:cs typeface="Calibri" panose="020F0502020204030204" pitchFamily="34" charset="0"/>
            </a:rPr>
            <a:t> SYSTEM			</a:t>
          </a:r>
          <a:r>
            <a:rPr lang="en-AU" sz="1000" b="1" baseline="0">
              <a:latin typeface="Calibri" panose="020F0502020204030204" pitchFamily="34" charset="0"/>
              <a:cs typeface="Calibri" panose="020F0502020204030204" pitchFamily="34" charset="0"/>
            </a:rPr>
            <a:t>ATC D: </a:t>
          </a:r>
          <a:r>
            <a:rPr lang="en-AU" sz="1000" baseline="0">
              <a:latin typeface="Calibri" panose="020F0502020204030204" pitchFamily="34" charset="0"/>
              <a:cs typeface="Calibri" panose="020F0502020204030204" pitchFamily="34" charset="0"/>
            </a:rPr>
            <a:t>DERMATOLOGICALS</a:t>
          </a:r>
        </a:p>
        <a:p xmlns:a="http://schemas.openxmlformats.org/drawingml/2006/main">
          <a:r>
            <a:rPr lang="en-AU" sz="1000" b="1" baseline="0">
              <a:latin typeface="Calibri" panose="020F0502020204030204" pitchFamily="34" charset="0"/>
              <a:cs typeface="Calibri" panose="020F0502020204030204" pitchFamily="34" charset="0"/>
            </a:rPr>
            <a:t>ATC G: </a:t>
          </a:r>
          <a:r>
            <a:rPr lang="en-AU" sz="1000" baseline="0">
              <a:latin typeface="Calibri" panose="020F0502020204030204" pitchFamily="34" charset="0"/>
              <a:cs typeface="Calibri" panose="020F0502020204030204" pitchFamily="34" charset="0"/>
            </a:rPr>
            <a:t>GENITO URINARY SYSTEM AND SEX HORMONES	</a:t>
          </a:r>
          <a:r>
            <a:rPr lang="en-AU" sz="1000" b="1" baseline="0">
              <a:latin typeface="Calibri" panose="020F0502020204030204" pitchFamily="34" charset="0"/>
              <a:cs typeface="Calibri" panose="020F0502020204030204" pitchFamily="34" charset="0"/>
            </a:rPr>
            <a:t>ATC H: </a:t>
          </a:r>
          <a:r>
            <a:rPr lang="en-AU" sz="1000" baseline="0">
              <a:latin typeface="Calibri" panose="020F0502020204030204" pitchFamily="34" charset="0"/>
              <a:cs typeface="Calibri" panose="020F0502020204030204" pitchFamily="34" charset="0"/>
            </a:rPr>
            <a:t>SYSTEMIC HORMONAL PREPARATIONS, EXCL. SEX HORMONES AND INSULINS</a:t>
          </a:r>
        </a:p>
        <a:p xmlns:a="http://schemas.openxmlformats.org/drawingml/2006/main">
          <a:r>
            <a:rPr lang="en-AU" sz="1000" b="1" baseline="0">
              <a:latin typeface="Calibri" panose="020F0502020204030204" pitchFamily="34" charset="0"/>
              <a:cs typeface="Calibri" panose="020F0502020204030204" pitchFamily="34" charset="0"/>
            </a:rPr>
            <a:t>ATC J: </a:t>
          </a:r>
          <a:r>
            <a:rPr lang="en-AU" sz="1000" baseline="0">
              <a:latin typeface="Calibri" panose="020F0502020204030204" pitchFamily="34" charset="0"/>
              <a:cs typeface="Calibri" panose="020F0502020204030204" pitchFamily="34" charset="0"/>
            </a:rPr>
            <a:t>ANTIINFECTIVES FOR SYSTEMIC USE		</a:t>
          </a:r>
          <a:r>
            <a:rPr lang="en-AU" sz="1000" b="1" baseline="0">
              <a:latin typeface="Calibri" panose="020F0502020204030204" pitchFamily="34" charset="0"/>
              <a:cs typeface="Calibri" panose="020F0502020204030204" pitchFamily="34" charset="0"/>
            </a:rPr>
            <a:t>ATC L: </a:t>
          </a:r>
          <a:r>
            <a:rPr lang="en-AU" sz="1000" baseline="0">
              <a:latin typeface="Calibri" panose="020F0502020204030204" pitchFamily="34" charset="0"/>
              <a:cs typeface="Calibri" panose="020F0502020204030204" pitchFamily="34" charset="0"/>
            </a:rPr>
            <a:t>ANTINEOPLASTIC AND IMMUNOMODULATING AGENTS</a:t>
          </a:r>
        </a:p>
        <a:p xmlns:a="http://schemas.openxmlformats.org/drawingml/2006/main">
          <a:r>
            <a:rPr lang="en-AU" sz="1000" b="1">
              <a:latin typeface="Calibri" panose="020F0502020204030204" pitchFamily="34" charset="0"/>
              <a:cs typeface="Calibri" panose="020F0502020204030204" pitchFamily="34" charset="0"/>
            </a:rPr>
            <a:t>ATC M: </a:t>
          </a:r>
          <a:r>
            <a:rPr lang="en-AU" sz="1000">
              <a:latin typeface="Calibri" panose="020F0502020204030204" pitchFamily="34" charset="0"/>
              <a:cs typeface="Calibri" panose="020F0502020204030204" pitchFamily="34" charset="0"/>
            </a:rPr>
            <a:t>MUSCULO-SKELETAL SYSTEM		</a:t>
          </a:r>
          <a:r>
            <a:rPr lang="en-AU" sz="1000" b="1">
              <a:latin typeface="Calibri" panose="020F0502020204030204" pitchFamily="34" charset="0"/>
              <a:cs typeface="Calibri" panose="020F0502020204030204" pitchFamily="34" charset="0"/>
            </a:rPr>
            <a:t>ATC N: </a:t>
          </a:r>
          <a:r>
            <a:rPr lang="en-AU" sz="1000">
              <a:latin typeface="Calibri" panose="020F0502020204030204" pitchFamily="34" charset="0"/>
              <a:cs typeface="Calibri" panose="020F0502020204030204" pitchFamily="34" charset="0"/>
            </a:rPr>
            <a:t>NERVOUS SYSTEM</a:t>
          </a:r>
        </a:p>
        <a:p xmlns:a="http://schemas.openxmlformats.org/drawingml/2006/main">
          <a:r>
            <a:rPr lang="en-AU" sz="1000" b="1">
              <a:solidFill>
                <a:schemeClr val="tx1"/>
              </a:solidFill>
              <a:effectLst/>
              <a:latin typeface="Calibri" panose="020F0502020204030204" pitchFamily="34" charset="0"/>
              <a:ea typeface="+mn-ea"/>
              <a:cs typeface="Calibri" panose="020F0502020204030204" pitchFamily="34" charset="0"/>
            </a:rPr>
            <a:t>ATC R: </a:t>
          </a:r>
          <a:r>
            <a:rPr lang="en-AU" sz="1000">
              <a:solidFill>
                <a:schemeClr val="tx1"/>
              </a:solidFill>
              <a:effectLst/>
              <a:latin typeface="Calibri" panose="020F0502020204030204" pitchFamily="34" charset="0"/>
              <a:ea typeface="+mn-ea"/>
              <a:cs typeface="Calibri" panose="020F0502020204030204" pitchFamily="34" charset="0"/>
            </a:rPr>
            <a:t>RESPIRATORY SYSTEM			</a:t>
          </a:r>
          <a:r>
            <a:rPr lang="en-AU" sz="1000" b="1">
              <a:solidFill>
                <a:schemeClr val="tx1"/>
              </a:solidFill>
              <a:effectLst/>
              <a:latin typeface="Calibri" panose="020F0502020204030204" pitchFamily="34" charset="0"/>
              <a:ea typeface="+mn-ea"/>
              <a:cs typeface="Calibri" panose="020F0502020204030204" pitchFamily="34" charset="0"/>
            </a:rPr>
            <a:t>ATC</a:t>
          </a:r>
          <a:r>
            <a:rPr lang="en-AU" sz="1000" b="1" baseline="0">
              <a:solidFill>
                <a:schemeClr val="tx1"/>
              </a:solidFill>
              <a:effectLst/>
              <a:latin typeface="Calibri" panose="020F0502020204030204" pitchFamily="34" charset="0"/>
              <a:ea typeface="+mn-ea"/>
              <a:cs typeface="Calibri" panose="020F0502020204030204" pitchFamily="34" charset="0"/>
            </a:rPr>
            <a:t> S: </a:t>
          </a:r>
          <a:r>
            <a:rPr lang="en-AU" sz="1000">
              <a:solidFill>
                <a:schemeClr val="tx1"/>
              </a:solidFill>
              <a:effectLst/>
              <a:latin typeface="Calibri" panose="020F0502020204030204" pitchFamily="34" charset="0"/>
              <a:ea typeface="+mn-ea"/>
              <a:cs typeface="Calibri" panose="020F0502020204030204" pitchFamily="34" charset="0"/>
            </a:rPr>
            <a:t>SENSORY ORGANS</a:t>
          </a:r>
          <a:endParaRPr lang="en-AU" sz="1000">
            <a:effectLst/>
            <a:latin typeface="Calibri" panose="020F0502020204030204" pitchFamily="34" charset="0"/>
            <a:cs typeface="Calibri" panose="020F0502020204030204" pitchFamily="34" charset="0"/>
          </a:endParaRPr>
        </a:p>
        <a:p xmlns:a="http://schemas.openxmlformats.org/drawingml/2006/main">
          <a:r>
            <a:rPr lang="en-AU" sz="1000" b="1">
              <a:latin typeface="Calibri" panose="020F0502020204030204" pitchFamily="34" charset="0"/>
              <a:cs typeface="Calibri" panose="020F0502020204030204" pitchFamily="34" charset="0"/>
            </a:rPr>
            <a:t>Others:</a:t>
          </a:r>
          <a:r>
            <a:rPr lang="en-AU" sz="1000" b="0" baseline="0">
              <a:latin typeface="Calibri" panose="020F0502020204030204" pitchFamily="34" charset="0"/>
              <a:cs typeface="Calibri" panose="020F0502020204030204" pitchFamily="34" charset="0"/>
            </a:rPr>
            <a:t> Unless otherwise classified, </a:t>
          </a:r>
          <a:r>
            <a:rPr lang="en-AU" sz="1000" b="1" baseline="0">
              <a:latin typeface="Calibri" panose="020F0502020204030204" pitchFamily="34" charset="0"/>
              <a:cs typeface="Calibri" panose="020F0502020204030204" pitchFamily="34" charset="0"/>
            </a:rPr>
            <a:t>ATC - P: </a:t>
          </a:r>
          <a:r>
            <a:rPr lang="en-AU" sz="1000">
              <a:latin typeface="Calibri" panose="020F0502020204030204" pitchFamily="34" charset="0"/>
              <a:cs typeface="Calibri" panose="020F0502020204030204" pitchFamily="34" charset="0"/>
            </a:rPr>
            <a:t>ANTIPARASITIC PRODUCTS, INSECTICIDES AND REPELLENTS, and</a:t>
          </a:r>
          <a:r>
            <a:rPr lang="en-AU" sz="1000" baseline="0">
              <a:latin typeface="Calibri" panose="020F0502020204030204" pitchFamily="34" charset="0"/>
              <a:cs typeface="Calibri" panose="020F0502020204030204" pitchFamily="34" charset="0"/>
            </a:rPr>
            <a:t> </a:t>
          </a:r>
          <a:r>
            <a:rPr lang="en-AU" sz="1000" b="1" baseline="0">
              <a:latin typeface="Calibri" panose="020F0502020204030204" pitchFamily="34" charset="0"/>
              <a:cs typeface="Calibri" panose="020F0502020204030204" pitchFamily="34" charset="0"/>
            </a:rPr>
            <a:t>ATC V: </a:t>
          </a:r>
          <a:r>
            <a:rPr lang="en-AU" sz="1000">
              <a:latin typeface="Calibri" panose="020F0502020204030204" pitchFamily="34" charset="0"/>
              <a:cs typeface="Calibri" panose="020F0502020204030204" pitchFamily="34" charset="0"/>
            </a:rPr>
            <a:t>VARIOUS</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38100</xdr:colOff>
      <xdr:row>3</xdr:row>
      <xdr:rowOff>85725</xdr:rowOff>
    </xdr:from>
    <xdr:to>
      <xdr:col>14</xdr:col>
      <xdr:colOff>20550</xdr:colOff>
      <xdr:row>31</xdr:row>
      <xdr:rowOff>31319</xdr:rowOff>
    </xdr:to>
    <xdr:pic>
      <xdr:nvPicPr>
        <xdr:cNvPr id="2" name="Picture 1">
          <a:extLst>
            <a:ext uri="{FF2B5EF4-FFF2-40B4-BE49-F238E27FC236}">
              <a16:creationId xmlns:a16="http://schemas.microsoft.com/office/drawing/2014/main" id="{8E896FE5-7AAA-57E1-AF70-FE1B0F603126}"/>
            </a:ext>
          </a:extLst>
        </xdr:cNvPr>
        <xdr:cNvPicPr>
          <a:picLocks noChangeAspect="1"/>
        </xdr:cNvPicPr>
      </xdr:nvPicPr>
      <xdr:blipFill>
        <a:blip xmlns:r="http://schemas.openxmlformats.org/officeDocument/2006/relationships" r:embed="rId1"/>
        <a:stretch>
          <a:fillRect/>
        </a:stretch>
      </xdr:blipFill>
      <xdr:spPr>
        <a:xfrm>
          <a:off x="38100" y="657225"/>
          <a:ext cx="8516850" cy="5279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_to_Page12_WORKING_20171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information"/>
      <sheetName val="Page -1"/>
      <sheetName val="Page -2"/>
      <sheetName val="Page - 3"/>
      <sheetName val="Page - 4"/>
      <sheetName val="Page - 5"/>
      <sheetName val="Page - 6"/>
      <sheetName val="Page - 7"/>
      <sheetName val="Page - 8"/>
      <sheetName val="Page - 9"/>
      <sheetName val="Page - 10"/>
      <sheetName val="Page - 11"/>
      <sheetName val="Page -  10 ToBeRemoved"/>
      <sheetName val="Data refresh information"/>
      <sheetName val="PBDPPBGR.EP_FIN_YEAR_T2AB"/>
      <sheetName val="PBDPPBGR.EP_FIN_YEAR_T2CD"/>
      <sheetName val="PBDPPBGR.EP_FIN_YEAR_T3A"/>
      <sheetName val="PBDPPBGR.EP_FIN_YEAR_T3B"/>
      <sheetName val="PBDPPBGR.EP_FIN_YEAR_T4"/>
      <sheetName val="PBDPPBGR.EP_FIN_YEAR_T5A"/>
      <sheetName val="PBDPPBGR.EP_FIN_YEAR_T5B"/>
      <sheetName val="PBDPPBGR.EP_FIN_YEAR_T6A"/>
      <sheetName val="PBDPPBGR.EP_FIN_YEAR_T6B"/>
      <sheetName val="PBDPPBGR.EP_FIN_YEAR_T7A"/>
      <sheetName val="PBDPPBGR.EP_FIN_YEAR_T7B"/>
      <sheetName val="PBDPPBGR.EP_FIN_YEAR_T8"/>
      <sheetName val="PBDPPBGR.EP_FIN_YEAR_T9"/>
      <sheetName val="Figure 4 input data"/>
    </sheetNames>
    <sheetDataSet>
      <sheetData sheetId="0">
        <row r="13">
          <cell r="B13" t="str">
            <v>Section 85 only, including Drs Bag and under co-payment prescriptions</v>
          </cell>
        </row>
        <row r="20">
          <cell r="B20" t="str">
            <v>Section 85 and RPBS items for DVA patients, including under co-payment prescriptions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pbs.gov.au/browse/body-syste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FBBD-F1F5-4167-9B70-09EC53C521FA}">
  <sheetPr>
    <tabColor rgb="FF92D050"/>
    <pageSetUpPr fitToPage="1"/>
  </sheetPr>
  <dimension ref="B2:C77"/>
  <sheetViews>
    <sheetView showGridLines="0" tabSelected="1" zoomScaleNormal="100" workbookViewId="0"/>
  </sheetViews>
  <sheetFormatPr defaultRowHeight="15"/>
  <cols>
    <col min="1" max="1" width="2.7109375" customWidth="1"/>
    <col min="2" max="2" width="11.140625" customWidth="1"/>
  </cols>
  <sheetData>
    <row r="2" spans="2:3" ht="21">
      <c r="B2" s="593" t="s">
        <v>0</v>
      </c>
    </row>
    <row r="4" spans="2:3" ht="15.75">
      <c r="B4" s="159" t="s">
        <v>1</v>
      </c>
    </row>
    <row r="5" spans="2:3">
      <c r="B5" s="530" t="s">
        <v>2</v>
      </c>
      <c r="C5" t="s">
        <v>3</v>
      </c>
    </row>
    <row r="6" spans="2:3">
      <c r="B6" s="530" t="s">
        <v>4</v>
      </c>
      <c r="C6" t="s">
        <v>5</v>
      </c>
    </row>
    <row r="7" spans="2:3">
      <c r="B7" s="530" t="s">
        <v>6</v>
      </c>
      <c r="C7" t="s">
        <v>7</v>
      </c>
    </row>
    <row r="8" spans="2:3">
      <c r="B8" s="530" t="s">
        <v>8</v>
      </c>
      <c r="C8" t="s">
        <v>9</v>
      </c>
    </row>
    <row r="9" spans="2:3">
      <c r="B9" s="530" t="s">
        <v>10</v>
      </c>
      <c r="C9" t="s">
        <v>11</v>
      </c>
    </row>
    <row r="10" spans="2:3">
      <c r="B10" s="530" t="s">
        <v>12</v>
      </c>
      <c r="C10" t="s">
        <v>13</v>
      </c>
    </row>
    <row r="11" spans="2:3">
      <c r="B11" s="530" t="s">
        <v>14</v>
      </c>
      <c r="C11" t="s">
        <v>15</v>
      </c>
    </row>
    <row r="12" spans="2:3" ht="15.75">
      <c r="B12" s="613" t="s">
        <v>16</v>
      </c>
    </row>
    <row r="13" spans="2:3">
      <c r="B13" s="530" t="s">
        <v>17</v>
      </c>
      <c r="C13" t="s">
        <v>18</v>
      </c>
    </row>
    <row r="14" spans="2:3">
      <c r="B14" s="530" t="s">
        <v>19</v>
      </c>
      <c r="C14" t="s">
        <v>20</v>
      </c>
    </row>
    <row r="15" spans="2:3">
      <c r="B15" s="530" t="s">
        <v>21</v>
      </c>
      <c r="C15" t="s">
        <v>22</v>
      </c>
    </row>
    <row r="16" spans="2:3">
      <c r="B16" s="601" t="s">
        <v>23</v>
      </c>
      <c r="C16" s="3" t="s">
        <v>24</v>
      </c>
    </row>
    <row r="17" spans="2:3">
      <c r="B17" s="601" t="s">
        <v>25</v>
      </c>
      <c r="C17" s="3" t="s">
        <v>26</v>
      </c>
    </row>
    <row r="18" spans="2:3">
      <c r="B18" s="601" t="s">
        <v>27</v>
      </c>
      <c r="C18" s="3" t="s">
        <v>28</v>
      </c>
    </row>
    <row r="19" spans="2:3">
      <c r="B19" s="601" t="s">
        <v>29</v>
      </c>
      <c r="C19" s="3" t="s">
        <v>30</v>
      </c>
    </row>
    <row r="20" spans="2:3">
      <c r="B20" s="530" t="s">
        <v>31</v>
      </c>
      <c r="C20" s="3" t="s">
        <v>32</v>
      </c>
    </row>
    <row r="21" spans="2:3">
      <c r="B21" s="530" t="s">
        <v>33</v>
      </c>
      <c r="C21" s="3" t="s">
        <v>34</v>
      </c>
    </row>
    <row r="22" spans="2:3">
      <c r="B22" s="530" t="s">
        <v>35</v>
      </c>
      <c r="C22" s="3" t="s">
        <v>36</v>
      </c>
    </row>
    <row r="23" spans="2:3" ht="15.75">
      <c r="B23" s="159" t="s">
        <v>37</v>
      </c>
    </row>
    <row r="24" spans="2:3">
      <c r="B24" s="530" t="s">
        <v>38</v>
      </c>
      <c r="C24" t="s">
        <v>39</v>
      </c>
    </row>
    <row r="25" spans="2:3">
      <c r="B25" s="530" t="s">
        <v>40</v>
      </c>
      <c r="C25" t="s">
        <v>41</v>
      </c>
    </row>
    <row r="26" spans="2:3">
      <c r="B26" s="530" t="s">
        <v>42</v>
      </c>
      <c r="C26" t="s">
        <v>43</v>
      </c>
    </row>
    <row r="27" spans="2:3">
      <c r="B27" s="530" t="s">
        <v>44</v>
      </c>
      <c r="C27" t="s">
        <v>45</v>
      </c>
    </row>
    <row r="28" spans="2:3">
      <c r="B28" s="530" t="s">
        <v>46</v>
      </c>
      <c r="C28" t="s">
        <v>47</v>
      </c>
    </row>
    <row r="29" spans="2:3">
      <c r="B29" s="530" t="s">
        <v>48</v>
      </c>
      <c r="C29" t="s">
        <v>49</v>
      </c>
    </row>
    <row r="30" spans="2:3">
      <c r="B30" s="530" t="s">
        <v>50</v>
      </c>
      <c r="C30" t="s">
        <v>51</v>
      </c>
    </row>
    <row r="31" spans="2:3">
      <c r="B31" s="530" t="s">
        <v>52</v>
      </c>
      <c r="C31" t="s">
        <v>53</v>
      </c>
    </row>
    <row r="32" spans="2:3">
      <c r="B32" s="530" t="s">
        <v>54</v>
      </c>
      <c r="C32" t="s">
        <v>55</v>
      </c>
    </row>
    <row r="33" spans="2:3" ht="15.75">
      <c r="B33" s="159" t="s">
        <v>56</v>
      </c>
    </row>
    <row r="34" spans="2:3">
      <c r="B34" s="530" t="s">
        <v>57</v>
      </c>
      <c r="C34" s="3" t="s">
        <v>58</v>
      </c>
    </row>
    <row r="35" spans="2:3">
      <c r="B35" s="530" t="s">
        <v>59</v>
      </c>
      <c r="C35" s="3" t="s">
        <v>60</v>
      </c>
    </row>
    <row r="36" spans="2:3">
      <c r="B36" s="530" t="s">
        <v>61</v>
      </c>
      <c r="C36" s="3" t="s">
        <v>62</v>
      </c>
    </row>
    <row r="37" spans="2:3">
      <c r="B37" s="530" t="s">
        <v>63</v>
      </c>
      <c r="C37" t="s">
        <v>64</v>
      </c>
    </row>
    <row r="38" spans="2:3">
      <c r="B38" s="530" t="s">
        <v>65</v>
      </c>
      <c r="C38" t="s">
        <v>66</v>
      </c>
    </row>
    <row r="39" spans="2:3">
      <c r="B39" s="530" t="s">
        <v>67</v>
      </c>
      <c r="C39" t="s">
        <v>68</v>
      </c>
    </row>
    <row r="40" spans="2:3">
      <c r="B40" s="530" t="s">
        <v>69</v>
      </c>
      <c r="C40" t="s">
        <v>70</v>
      </c>
    </row>
    <row r="41" spans="2:3" ht="15.75">
      <c r="B41" s="159" t="s">
        <v>71</v>
      </c>
    </row>
    <row r="42" spans="2:3">
      <c r="B42" s="530" t="s">
        <v>72</v>
      </c>
      <c r="C42" t="s">
        <v>73</v>
      </c>
    </row>
    <row r="43" spans="2:3">
      <c r="B43" s="530" t="s">
        <v>74</v>
      </c>
      <c r="C43" t="s">
        <v>75</v>
      </c>
    </row>
    <row r="44" spans="2:3">
      <c r="B44" s="530" t="s">
        <v>76</v>
      </c>
      <c r="C44" t="s">
        <v>77</v>
      </c>
    </row>
    <row r="45" spans="2:3">
      <c r="B45" s="530" t="s">
        <v>78</v>
      </c>
      <c r="C45" t="s">
        <v>79</v>
      </c>
    </row>
    <row r="46" spans="2:3">
      <c r="B46" s="530" t="s">
        <v>80</v>
      </c>
      <c r="C46" t="s">
        <v>81</v>
      </c>
    </row>
    <row r="47" spans="2:3">
      <c r="B47" s="530" t="s">
        <v>82</v>
      </c>
      <c r="C47" t="s">
        <v>83</v>
      </c>
    </row>
    <row r="48" spans="2:3">
      <c r="B48" s="530" t="s">
        <v>84</v>
      </c>
      <c r="C48" s="3" t="s">
        <v>85</v>
      </c>
    </row>
    <row r="49" spans="2:3">
      <c r="B49" s="530" t="s">
        <v>86</v>
      </c>
      <c r="C49" s="3" t="s">
        <v>87</v>
      </c>
    </row>
    <row r="50" spans="2:3">
      <c r="B50" s="530" t="s">
        <v>88</v>
      </c>
      <c r="C50" t="s">
        <v>89</v>
      </c>
    </row>
    <row r="51" spans="2:3">
      <c r="B51" s="530" t="s">
        <v>90</v>
      </c>
      <c r="C51" t="s">
        <v>91</v>
      </c>
    </row>
    <row r="52" spans="2:3" ht="15.75">
      <c r="B52" s="159" t="s">
        <v>92</v>
      </c>
    </row>
    <row r="53" spans="2:3">
      <c r="B53" s="530" t="s">
        <v>93</v>
      </c>
      <c r="C53" t="s">
        <v>94</v>
      </c>
    </row>
    <row r="54" spans="2:3">
      <c r="B54" s="530" t="s">
        <v>95</v>
      </c>
      <c r="C54" t="s">
        <v>96</v>
      </c>
    </row>
    <row r="55" spans="2:3">
      <c r="B55" s="530" t="s">
        <v>97</v>
      </c>
      <c r="C55" t="s">
        <v>98</v>
      </c>
    </row>
    <row r="56" spans="2:3">
      <c r="B56" s="530" t="s">
        <v>99</v>
      </c>
      <c r="C56" t="s">
        <v>100</v>
      </c>
    </row>
    <row r="57" spans="2:3" ht="15.75">
      <c r="B57" s="613" t="s">
        <v>101</v>
      </c>
      <c r="C57" s="3"/>
    </row>
    <row r="58" spans="2:3">
      <c r="B58" s="530" t="s">
        <v>102</v>
      </c>
      <c r="C58" s="3" t="s">
        <v>103</v>
      </c>
    </row>
    <row r="59" spans="2:3">
      <c r="B59" s="530" t="s">
        <v>104</v>
      </c>
      <c r="C59" s="3" t="s">
        <v>105</v>
      </c>
    </row>
    <row r="60" spans="2:3">
      <c r="B60" s="530" t="s">
        <v>106</v>
      </c>
      <c r="C60" s="3" t="s">
        <v>107</v>
      </c>
    </row>
    <row r="61" spans="2:3">
      <c r="B61" s="530" t="s">
        <v>108</v>
      </c>
      <c r="C61" s="3" t="s">
        <v>109</v>
      </c>
    </row>
    <row r="62" spans="2:3">
      <c r="B62" s="530" t="s">
        <v>110</v>
      </c>
      <c r="C62" s="3" t="s">
        <v>111</v>
      </c>
    </row>
    <row r="63" spans="2:3" ht="15.75">
      <c r="B63" s="159" t="s">
        <v>112</v>
      </c>
    </row>
    <row r="64" spans="2:3">
      <c r="B64" s="530" t="s">
        <v>113</v>
      </c>
      <c r="C64" t="s">
        <v>114</v>
      </c>
    </row>
    <row r="65" spans="2:3">
      <c r="B65" s="530" t="s">
        <v>115</v>
      </c>
      <c r="C65" t="s">
        <v>116</v>
      </c>
    </row>
    <row r="66" spans="2:3">
      <c r="B66" s="530" t="s">
        <v>117</v>
      </c>
      <c r="C66" t="s">
        <v>118</v>
      </c>
    </row>
    <row r="67" spans="2:3">
      <c r="B67" s="530" t="s">
        <v>119</v>
      </c>
      <c r="C67" t="s">
        <v>120</v>
      </c>
    </row>
    <row r="68" spans="2:3" ht="15.75">
      <c r="B68" s="159" t="s">
        <v>121</v>
      </c>
    </row>
    <row r="69" spans="2:3">
      <c r="B69" s="530" t="s">
        <v>122</v>
      </c>
      <c r="C69" t="s">
        <v>123</v>
      </c>
    </row>
    <row r="70" spans="2:3">
      <c r="B70" s="530" t="s">
        <v>124</v>
      </c>
      <c r="C70" t="s">
        <v>125</v>
      </c>
    </row>
    <row r="71" spans="2:3">
      <c r="B71" s="530" t="s">
        <v>126</v>
      </c>
      <c r="C71" t="s">
        <v>127</v>
      </c>
    </row>
    <row r="72" spans="2:3">
      <c r="B72" s="530" t="s">
        <v>128</v>
      </c>
      <c r="C72" t="s">
        <v>129</v>
      </c>
    </row>
    <row r="73" spans="2:3">
      <c r="B73" s="530" t="s">
        <v>130</v>
      </c>
      <c r="C73" t="s">
        <v>131</v>
      </c>
    </row>
    <row r="74" spans="2:3">
      <c r="B74" s="530" t="s">
        <v>132</v>
      </c>
      <c r="C74" t="s">
        <v>133</v>
      </c>
    </row>
    <row r="75" spans="2:3">
      <c r="B75" s="530" t="s">
        <v>134</v>
      </c>
      <c r="C75" t="s">
        <v>135</v>
      </c>
    </row>
    <row r="77" spans="2:3">
      <c r="B77" t="s">
        <v>136</v>
      </c>
    </row>
  </sheetData>
  <hyperlinks>
    <hyperlink ref="B5" location="Figure1!A2" display="Figure 1:" xr:uid="{7FA75DB2-CC04-42D9-A410-1E06BA6E1B8D}"/>
    <hyperlink ref="B6" location="'Table1(a)-(b)'!A2" display="Table 1(a):" xr:uid="{0831D873-A65D-45CA-A776-60F3C971DCBC}"/>
    <hyperlink ref="B7" location="'Table1(a)-(b)'!A16" display="Table 1(b):" xr:uid="{E39331D6-2A36-4956-9B01-63826F45D805}"/>
    <hyperlink ref="B8" location="'Table2(a)-(d)'!A2" display="Table 2(a):" xr:uid="{94DA94E5-07ED-46F3-8FBA-77DF32573FB1}"/>
    <hyperlink ref="B9" location="'Table2(a)-(d)'!A18" display="Table 2(b):" xr:uid="{3E9D5DA3-7C82-4D9D-AF13-2849E257E289}"/>
    <hyperlink ref="B10" location="'Table2(a)-(d)'!A34" display="Table 2(c):" xr:uid="{29379AA5-5096-44FF-A1DD-F984DED0391E}"/>
    <hyperlink ref="B11" location="'Table2(a)-(d)'!A43" display="Table 2(d):" xr:uid="{89C3036F-FA66-42DF-A609-F4404D862141}"/>
    <hyperlink ref="B13" location="'Table3(a)-(c)'!A2" display="Table 3(a):" xr:uid="{E6312585-8FF0-49A8-8E93-BFE0D1FB9D49}"/>
    <hyperlink ref="B14" location="'Table3(a)-(c)'!A21" display="Table 3(b):" xr:uid="{F3B5CF46-9B0F-4F5D-A15B-AFDA47A2F934}"/>
    <hyperlink ref="B15" location="'Table3(a)-(c)'!A40" display="Table 3(c):" xr:uid="{462209B7-3CDD-407C-9FDB-06E2C1304385}"/>
    <hyperlink ref="B20" location="'Table4(a)'!A2" display="Table 4(a):" xr:uid="{0F307A73-DC16-42C9-812A-E961B2A48291}"/>
    <hyperlink ref="B24" location="'Table5(a)'!A2" display="Table 5(a):" xr:uid="{D0305553-DC4F-4787-BE26-CE67D94180A5}"/>
    <hyperlink ref="B25" location="'Table5(b)'!A2" display="Table 5(b):" xr:uid="{4E15E46D-47A8-4041-AFCD-84FF8E51C318}"/>
    <hyperlink ref="B26" location="'Table5(c)-(d)'!A2" display="Table 5(c):" xr:uid="{611BC270-9AA1-488E-9F59-0EC89273F9D6}"/>
    <hyperlink ref="B27" location="'Table5(c)-(d)'!A39" display="Table 5(d):" xr:uid="{27813717-B344-4CBF-999E-7BE55CF86B71}"/>
    <hyperlink ref="B28" location="'Table5(e)'!A2" display="Table 5(e):" xr:uid="{7A477C79-8D2A-4981-B487-DA42823B06E2}"/>
    <hyperlink ref="B29" location="'Table5(f)'!A2" display="Table 5(f):" xr:uid="{EB80F31B-4883-4A04-BCB4-43369C3810E2}"/>
    <hyperlink ref="B30" location="'Table5(g)'!A2" display="Table 5(g):" xr:uid="{1AEBCD02-A404-4C34-9145-EDA5FEAD85BD}"/>
    <hyperlink ref="B31" location="'Table6(a)'!A2" display="Table 6(a):" xr:uid="{2FB15F5F-1868-478A-A662-0F58C84C881C}"/>
    <hyperlink ref="B32" location="'Table6(b)'!A2" display="Table 6(b):" xr:uid="{C4DDE8B2-AC94-4BCF-8E34-0AFED329F2AE}"/>
    <hyperlink ref="B34" location="Figure4!A2" display="Figure 4:" xr:uid="{A7011698-19F6-4D48-BEB3-1B639B4A6348}"/>
    <hyperlink ref="B35" location="Figure5!A2" display="Figure 5:" xr:uid="{840E62D6-938D-4C75-8331-E6532E68E73D}"/>
    <hyperlink ref="B36" location="'Table6(c)-(d)'!A2" display="Figure 6:" xr:uid="{53780775-47E2-4385-B60B-49D4AE7696F9}"/>
    <hyperlink ref="B37" location="'Table6(c)-(d)'!A25" display="Table 6(c):" xr:uid="{4A0C755C-857F-4024-9CAA-61D6B842B837}"/>
    <hyperlink ref="B38" location="'Table6(c)-(d)'!A43" display="Table 6(d):" xr:uid="{A47C6B2C-1AD4-4E6A-BF36-D09B74C11D16}"/>
    <hyperlink ref="B39" location="'Table6(e)-(f)'!A2" display="Table 6(e):" xr:uid="{03F7E4CA-6E8D-47FE-A3F7-0B0392331D5B}"/>
    <hyperlink ref="B40" location="'Table6(e)-(f)'!A21" display="Table 6(f):" xr:uid="{1296D4BC-DEEC-422A-9F8B-80B3EEDEBEB6}"/>
    <hyperlink ref="B42" location="Table7!A2" display="Table 7:" xr:uid="{2B57406A-EE5F-4CE7-BD90-CDCB38C74F18}"/>
    <hyperlink ref="B43" location="Table8!A2" display="Table 8:" xr:uid="{E661561D-0877-4BB8-841F-85F53943CF82}"/>
    <hyperlink ref="B44" location="'Figure7(a)'!A2" display="Figure 7(a):" xr:uid="{CA16D428-CC8F-4C30-9432-C65570996079}"/>
    <hyperlink ref="B45" location="'Figure7(b)'!A2" display="Figure 7(b):" xr:uid="{3149B6C3-FB6B-4E16-A8DE-63F77B82F027}"/>
    <hyperlink ref="B46" location="'Table9(a)'!A2" display="Table 9(a):" xr:uid="{BF1918B3-8CE6-4CBA-B3A5-2384E6DD9172}"/>
    <hyperlink ref="B47" location="'Table9(b)'!A2" display="Table 9(b):" xr:uid="{309860AC-47CD-46CD-9AFF-F67C6A9C0F78}"/>
    <hyperlink ref="B50" location="'Table10(a)-(b)'!A2" display="Table 10(a):" xr:uid="{364313A2-19D3-4BB6-BAE8-0CE4DFD5F206}"/>
    <hyperlink ref="B51" location="'Table10(a)-(b)'!A42" display="Table 10(b):" xr:uid="{FBE837AC-79E7-4C78-B6F1-154F8C651476}"/>
    <hyperlink ref="B53" location="Table11!A2" display="Table 11:" xr:uid="{77011962-0BB9-4208-B146-02EDFD7E4C6B}"/>
    <hyperlink ref="B54" location="'Table12(a)'!A2" display="Table 12(a):" xr:uid="{1FC3A455-E7DD-45EC-9B59-6A666B64F3E3}"/>
    <hyperlink ref="B55" location="'Table12(b)'!A2" display="Table 12(b):" xr:uid="{64651E3D-19B3-4A8B-9E8E-2C60B9F25134}"/>
    <hyperlink ref="B56" location="'Table12(c)'!A2" display="Table 12(c):" xr:uid="{832A3E55-A095-4A97-9DDF-2094424A3C8A}"/>
    <hyperlink ref="B58" location="'Table13-14(a)-(b)'!A2" display="Table 13:" xr:uid="{A6AF160A-0AF7-4F96-87A8-A03E91E0210E}"/>
    <hyperlink ref="B59" location="'Table13-14(a)-(b)'!A16" display="Table 14(a):" xr:uid="{3FAEF90F-9B3E-4EEB-AD01-F79EE8D11D3C}"/>
    <hyperlink ref="B60" location="'Table13-14(a)-(b)'!A39" display="Table 14(b):" xr:uid="{09743A29-E160-4C61-8A5C-12F037F7EB01}"/>
    <hyperlink ref="B64" location="'Table15(a)-(b)'!A2" display="Table 15(a):" xr:uid="{D1D3C429-B02E-4075-98B6-1D01F9373719}"/>
    <hyperlink ref="B65" location="'Table15(a)-(b)'!A12" display="Table 15(b):" xr:uid="{E86DC1C9-8692-4B91-A736-37F59858E4A4}"/>
    <hyperlink ref="B66" location="'Table16(a)-(b)'!A2" display="Table 16(a):" xr:uid="{3FCAD07B-FB64-420B-B122-6046A01B361F}"/>
    <hyperlink ref="B67" location="'Table16(a)-(b)'!A22" display="Table 16(b):" xr:uid="{632BBCEA-3BF7-41C7-A1B9-73DF109CD2CF}"/>
    <hyperlink ref="B69" location="'Table17(a)'!A2" display="Table 17(a):" xr:uid="{C706C33C-F6B3-4B8C-A2B8-97172C5C8DE6}"/>
    <hyperlink ref="B70" location="'Table17(b)'!A2" display="Table 17(b):" xr:uid="{982325CD-A427-48E0-8A7D-89BBE0B8282A}"/>
    <hyperlink ref="B71" location="Table18!A2" display="Table 18:" xr:uid="{97A2CF72-1302-40F6-922E-DB2E91A83545}"/>
    <hyperlink ref="B72" location="'Table19-20'!A2" display="Table 19:" xr:uid="{5B2D9149-1EC0-4C7B-A98F-A3BE0701BB29}"/>
    <hyperlink ref="B73" location="'Table19-20'!A25" display="Table 20:" xr:uid="{35F4FACE-750A-4F8C-82A2-3A964F5CA0AF}"/>
    <hyperlink ref="B74" location="'Table21(a)'!B1" display="Table 21(a):" xr:uid="{A7E19ED4-C352-4F42-8A92-DE085F05F4E0}"/>
    <hyperlink ref="B75" location="'Table21(b)'!B1" display="Table 21(b):" xr:uid="{25F8A9F0-FCCC-4786-A035-9F74FD0FE50B}"/>
    <hyperlink ref="B16" location="'Table3(d)-(e)'!A2" display="Table 3(d):" xr:uid="{453B12CF-6EA6-4E11-8787-2C4F14B2EDB1}"/>
    <hyperlink ref="B17" location="'Table3(d)-(e)'!A33" display="Table 3(e):" xr:uid="{7D877434-306D-4ADE-8B9A-0435139C1144}"/>
    <hyperlink ref="B18" location="'Table3(f)'!A2" display="Table 3(f):" xr:uid="{AC41D271-D42B-4D3E-87EF-65894E1D6C57}"/>
    <hyperlink ref="B19" location="Figure2!A2" display="Figure 2:" xr:uid="{7AEA47AA-5104-4E22-B9ED-1CEFD2984270}"/>
    <hyperlink ref="B22" location="Figure3!A2" display="Figure 3:" xr:uid="{9D80CA6A-D45D-4FD6-AC7F-A19064E218C8}"/>
    <hyperlink ref="B61" location="'Table14(c)'!A2" display="Table 14(c):" xr:uid="{08CA9B1B-4AB1-4DCD-8208-6E50971C0FF9}"/>
    <hyperlink ref="B62" location="'Table14(d)'!A2" display="Table 14(d):" xr:uid="{C4D33D2B-D237-40AF-A8DF-E7608CDD5175}"/>
    <hyperlink ref="B49" location="'Table9(c)-(d)'!A26" display="Table 9(d):" xr:uid="{EAA5384F-537E-4074-82F9-269665CB7987}"/>
    <hyperlink ref="B48" location="'Table9(c)-(d)'!A1" display="Table 9(c):" xr:uid="{46E80BCC-4CE4-410C-85BD-B2F8F99C91ED}"/>
  </hyperlinks>
  <pageMargins left="0.70866141732283472" right="0.70866141732283472" top="0.74803149606299213" bottom="0.35433070866141736" header="0.31496062992125984" footer="0.31496062992125984"/>
  <pageSetup paperSize="9" scale="60"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5113-96C9-48F9-9706-FF179D133ED2}">
  <sheetPr>
    <tabColor rgb="FF92D050"/>
    <pageSetUpPr fitToPage="1"/>
  </sheetPr>
  <dimension ref="A1:I28"/>
  <sheetViews>
    <sheetView showGridLines="0" workbookViewId="0"/>
  </sheetViews>
  <sheetFormatPr defaultColWidth="9.140625" defaultRowHeight="15"/>
  <cols>
    <col min="1" max="1" width="41.5703125" style="3" customWidth="1"/>
    <col min="2" max="4" width="16.5703125" style="3" bestFit="1" customWidth="1"/>
    <col min="5" max="6" width="16.42578125" style="3" bestFit="1" customWidth="1"/>
    <col min="7" max="7" width="15" style="3" bestFit="1" customWidth="1"/>
    <col min="8" max="8" width="14" style="3" customWidth="1"/>
    <col min="9" max="9" width="16.28515625" style="3" customWidth="1"/>
    <col min="10" max="16384" width="9.140625" style="3"/>
  </cols>
  <sheetData>
    <row r="1" spans="1:9">
      <c r="A1" s="612" t="s">
        <v>137</v>
      </c>
    </row>
    <row r="2" spans="1:9">
      <c r="A2" s="1" t="s">
        <v>305</v>
      </c>
    </row>
    <row r="3" spans="1:9">
      <c r="A3" s="3" t="s">
        <v>306</v>
      </c>
      <c r="B3" s="109"/>
    </row>
    <row r="4" spans="1:9" ht="15.75" thickBot="1"/>
    <row r="5" spans="1:9">
      <c r="A5" s="83" t="s">
        <v>184</v>
      </c>
      <c r="B5" s="67" t="s">
        <v>307</v>
      </c>
      <c r="C5" s="67" t="s">
        <v>308</v>
      </c>
      <c r="D5" s="67" t="s">
        <v>309</v>
      </c>
      <c r="E5" s="67" t="s">
        <v>310</v>
      </c>
      <c r="F5" s="67" t="s">
        <v>311</v>
      </c>
      <c r="G5" s="67" t="s">
        <v>312</v>
      </c>
      <c r="H5" s="67" t="s">
        <v>313</v>
      </c>
      <c r="I5" s="68" t="s">
        <v>289</v>
      </c>
    </row>
    <row r="6" spans="1:9" ht="13.5" customHeight="1">
      <c r="A6" s="7" t="s">
        <v>186</v>
      </c>
      <c r="B6" s="32">
        <v>83583765</v>
      </c>
      <c r="C6" s="32">
        <v>13054212</v>
      </c>
      <c r="D6" s="32">
        <v>11948521</v>
      </c>
      <c r="E6" s="32">
        <v>7695658</v>
      </c>
      <c r="F6" s="32">
        <v>8373156</v>
      </c>
      <c r="G6" s="32">
        <v>894622</v>
      </c>
      <c r="H6" s="32">
        <v>405184</v>
      </c>
      <c r="I6" s="69">
        <v>125955118</v>
      </c>
    </row>
    <row r="7" spans="1:9" ht="13.5" customHeight="1">
      <c r="A7" s="7" t="s">
        <v>187</v>
      </c>
      <c r="B7" s="32">
        <v>45752725</v>
      </c>
      <c r="C7" s="32">
        <v>7166987</v>
      </c>
      <c r="D7" s="32">
        <v>6830015</v>
      </c>
      <c r="E7" s="32">
        <v>4888867</v>
      </c>
      <c r="F7" s="32">
        <v>5865210</v>
      </c>
      <c r="G7" s="32">
        <v>487245</v>
      </c>
      <c r="H7" s="32">
        <v>192505</v>
      </c>
      <c r="I7" s="69">
        <v>71183554</v>
      </c>
    </row>
    <row r="8" spans="1:9" ht="13.5" customHeight="1">
      <c r="A8" s="7" t="s">
        <v>189</v>
      </c>
      <c r="B8" s="32">
        <v>94381201</v>
      </c>
      <c r="C8" s="32">
        <v>12385377</v>
      </c>
      <c r="D8" s="32">
        <v>9897065</v>
      </c>
      <c r="E8" s="32">
        <v>5583441</v>
      </c>
      <c r="F8" s="32">
        <v>5113593</v>
      </c>
      <c r="G8" s="32">
        <v>983924</v>
      </c>
      <c r="H8" s="32">
        <v>432621</v>
      </c>
      <c r="I8" s="69">
        <v>128777222</v>
      </c>
    </row>
    <row r="9" spans="1:9" ht="13.5" customHeight="1">
      <c r="A9" s="7" t="s">
        <v>190</v>
      </c>
      <c r="B9" s="32">
        <v>1236210</v>
      </c>
      <c r="C9" s="32">
        <v>158712</v>
      </c>
      <c r="D9" s="32">
        <v>154077</v>
      </c>
      <c r="E9" s="32">
        <v>126557</v>
      </c>
      <c r="F9" s="32">
        <v>160097</v>
      </c>
      <c r="G9" s="32">
        <v>22627</v>
      </c>
      <c r="H9" s="32">
        <v>10872</v>
      </c>
      <c r="I9" s="69">
        <v>1869152</v>
      </c>
    </row>
    <row r="10" spans="1:9" ht="13.5" customHeight="1">
      <c r="A10" s="13" t="s">
        <v>156</v>
      </c>
      <c r="B10" s="37">
        <v>224953901</v>
      </c>
      <c r="C10" s="37">
        <v>32765288</v>
      </c>
      <c r="D10" s="37">
        <v>28829678</v>
      </c>
      <c r="E10" s="37">
        <v>18294523</v>
      </c>
      <c r="F10" s="37">
        <v>19512056</v>
      </c>
      <c r="G10" s="37">
        <v>2388418</v>
      </c>
      <c r="H10" s="37">
        <v>1041182</v>
      </c>
      <c r="I10" s="70">
        <v>327785046</v>
      </c>
    </row>
    <row r="11" spans="1:9" ht="13.5" customHeight="1">
      <c r="A11" s="71"/>
      <c r="B11" s="72"/>
      <c r="C11" s="72"/>
      <c r="D11" s="72"/>
      <c r="E11" s="72"/>
      <c r="F11" s="72"/>
      <c r="G11" s="72"/>
      <c r="H11" s="72"/>
      <c r="I11" s="73"/>
    </row>
    <row r="12" spans="1:9" ht="13.5" customHeight="1">
      <c r="A12" s="13" t="s">
        <v>200</v>
      </c>
      <c r="B12" s="74" t="s">
        <v>307</v>
      </c>
      <c r="C12" s="74" t="s">
        <v>308</v>
      </c>
      <c r="D12" s="74" t="s">
        <v>309</v>
      </c>
      <c r="E12" s="74" t="s">
        <v>310</v>
      </c>
      <c r="F12" s="74" t="s">
        <v>311</v>
      </c>
      <c r="G12" s="74" t="s">
        <v>312</v>
      </c>
      <c r="H12" s="74" t="s">
        <v>313</v>
      </c>
      <c r="I12" s="75" t="s">
        <v>289</v>
      </c>
    </row>
    <row r="13" spans="1:9" ht="13.5" customHeight="1">
      <c r="A13" s="7" t="s">
        <v>186</v>
      </c>
      <c r="B13" s="388">
        <v>5884321931</v>
      </c>
      <c r="C13" s="388">
        <v>825784838</v>
      </c>
      <c r="D13" s="388">
        <v>628085410</v>
      </c>
      <c r="E13" s="388">
        <v>346758329</v>
      </c>
      <c r="F13" s="388">
        <v>332015343</v>
      </c>
      <c r="G13" s="388">
        <v>45188657</v>
      </c>
      <c r="H13" s="388">
        <v>15746111</v>
      </c>
      <c r="I13" s="400">
        <v>8077900620</v>
      </c>
    </row>
    <row r="14" spans="1:9" ht="13.5" customHeight="1">
      <c r="A14" s="7" t="s">
        <v>187</v>
      </c>
      <c r="B14" s="388">
        <v>2247526263</v>
      </c>
      <c r="C14" s="388">
        <v>341504512</v>
      </c>
      <c r="D14" s="388">
        <v>311923593</v>
      </c>
      <c r="E14" s="388">
        <v>214445548</v>
      </c>
      <c r="F14" s="388">
        <v>253594551</v>
      </c>
      <c r="G14" s="388">
        <v>20078341</v>
      </c>
      <c r="H14" s="388">
        <v>7820539</v>
      </c>
      <c r="I14" s="400">
        <v>3396893347</v>
      </c>
    </row>
    <row r="15" spans="1:9" ht="13.5" customHeight="1">
      <c r="A15" s="7" t="s">
        <v>189</v>
      </c>
      <c r="B15" s="388">
        <v>5904748452</v>
      </c>
      <c r="C15" s="388">
        <v>593135478</v>
      </c>
      <c r="D15" s="388">
        <v>427660825</v>
      </c>
      <c r="E15" s="388">
        <v>203455107</v>
      </c>
      <c r="F15" s="388">
        <v>180382750</v>
      </c>
      <c r="G15" s="388">
        <v>43810655</v>
      </c>
      <c r="H15" s="388">
        <v>14101337</v>
      </c>
      <c r="I15" s="400">
        <v>7367294603</v>
      </c>
    </row>
    <row r="16" spans="1:9" ht="13.5" customHeight="1">
      <c r="A16" s="7" t="s">
        <v>190</v>
      </c>
      <c r="B16" s="388">
        <v>77398843</v>
      </c>
      <c r="C16" s="388">
        <v>8753036</v>
      </c>
      <c r="D16" s="388">
        <v>8142497</v>
      </c>
      <c r="E16" s="388">
        <v>6223818</v>
      </c>
      <c r="F16" s="388">
        <v>7866569</v>
      </c>
      <c r="G16" s="388">
        <v>914426</v>
      </c>
      <c r="H16" s="388">
        <v>480314</v>
      </c>
      <c r="I16" s="400">
        <v>109779503</v>
      </c>
    </row>
    <row r="17" spans="1:9" ht="13.5" customHeight="1">
      <c r="A17" s="13" t="s">
        <v>156</v>
      </c>
      <c r="B17" s="394">
        <v>14113995489</v>
      </c>
      <c r="C17" s="394">
        <v>1769177864</v>
      </c>
      <c r="D17" s="394">
        <v>1375812325</v>
      </c>
      <c r="E17" s="394">
        <v>770882802</v>
      </c>
      <c r="F17" s="394">
        <v>773859214</v>
      </c>
      <c r="G17" s="394">
        <v>109992078</v>
      </c>
      <c r="H17" s="394">
        <v>38148301</v>
      </c>
      <c r="I17" s="401">
        <v>18951868072</v>
      </c>
    </row>
    <row r="18" spans="1:9" ht="13.5" customHeight="1">
      <c r="A18" s="71"/>
      <c r="I18" s="76"/>
    </row>
    <row r="19" spans="1:9">
      <c r="A19" s="13" t="s">
        <v>314</v>
      </c>
      <c r="B19" s="74" t="s">
        <v>307</v>
      </c>
      <c r="C19" s="74" t="s">
        <v>308</v>
      </c>
      <c r="D19" s="74" t="s">
        <v>309</v>
      </c>
      <c r="E19" s="74" t="s">
        <v>310</v>
      </c>
      <c r="F19" s="74" t="s">
        <v>311</v>
      </c>
      <c r="G19" s="74" t="s">
        <v>312</v>
      </c>
      <c r="H19" s="74" t="s">
        <v>313</v>
      </c>
      <c r="I19" s="75" t="s">
        <v>289</v>
      </c>
    </row>
    <row r="20" spans="1:9">
      <c r="A20" s="7" t="s">
        <v>186</v>
      </c>
      <c r="B20" s="388">
        <v>6505693387</v>
      </c>
      <c r="C20" s="388">
        <v>919088558</v>
      </c>
      <c r="D20" s="388">
        <v>713660411</v>
      </c>
      <c r="E20" s="388">
        <v>401968677</v>
      </c>
      <c r="F20" s="388">
        <v>392738509</v>
      </c>
      <c r="G20" s="388">
        <v>50902035</v>
      </c>
      <c r="H20" s="388">
        <v>17938207</v>
      </c>
      <c r="I20" s="400">
        <v>9001989783</v>
      </c>
    </row>
    <row r="21" spans="1:9">
      <c r="A21" s="7" t="s">
        <v>187</v>
      </c>
      <c r="B21" s="388">
        <v>2247526263</v>
      </c>
      <c r="C21" s="388">
        <v>341504512</v>
      </c>
      <c r="D21" s="388">
        <v>311923593</v>
      </c>
      <c r="E21" s="388">
        <v>214445548</v>
      </c>
      <c r="F21" s="388">
        <v>253594551</v>
      </c>
      <c r="G21" s="388">
        <v>20078341</v>
      </c>
      <c r="H21" s="388">
        <v>7820539</v>
      </c>
      <c r="I21" s="400">
        <v>3396893347</v>
      </c>
    </row>
    <row r="22" spans="1:9">
      <c r="A22" s="7" t="s">
        <v>189</v>
      </c>
      <c r="B22" s="388">
        <v>7895333268</v>
      </c>
      <c r="C22" s="388">
        <v>846488700</v>
      </c>
      <c r="D22" s="388">
        <v>629327969</v>
      </c>
      <c r="E22" s="388">
        <v>316869335</v>
      </c>
      <c r="F22" s="388">
        <v>285281351</v>
      </c>
      <c r="G22" s="388">
        <v>63370665</v>
      </c>
      <c r="H22" s="388">
        <v>22236294</v>
      </c>
      <c r="I22" s="400">
        <v>10058907582</v>
      </c>
    </row>
    <row r="23" spans="1:9">
      <c r="A23" s="7" t="s">
        <v>190</v>
      </c>
      <c r="B23" s="388">
        <v>86533531</v>
      </c>
      <c r="C23" s="388">
        <v>9850193</v>
      </c>
      <c r="D23" s="388">
        <v>9203921</v>
      </c>
      <c r="E23" s="388">
        <v>7103357</v>
      </c>
      <c r="F23" s="388">
        <v>9009598</v>
      </c>
      <c r="G23" s="388">
        <v>1059663</v>
      </c>
      <c r="H23" s="388">
        <v>533634</v>
      </c>
      <c r="I23" s="400">
        <v>123293898</v>
      </c>
    </row>
    <row r="24" spans="1:9">
      <c r="A24" s="13" t="s">
        <v>156</v>
      </c>
      <c r="B24" s="394">
        <v>16735086449</v>
      </c>
      <c r="C24" s="394">
        <v>2116931963</v>
      </c>
      <c r="D24" s="394">
        <v>1664115894</v>
      </c>
      <c r="E24" s="394">
        <v>940386917</v>
      </c>
      <c r="F24" s="394">
        <v>940624009</v>
      </c>
      <c r="G24" s="394">
        <v>135410704</v>
      </c>
      <c r="H24" s="394">
        <v>48528674</v>
      </c>
      <c r="I24" s="401">
        <v>22581084611</v>
      </c>
    </row>
    <row r="25" spans="1:9" ht="15.75" thickBot="1">
      <c r="A25" s="14" t="s">
        <v>302</v>
      </c>
      <c r="B25" s="81">
        <f t="shared" ref="B25:H25" si="0">B24/$I24</f>
        <v>0.7411108340140482</v>
      </c>
      <c r="C25" s="81">
        <f t="shared" si="0"/>
        <v>9.3748019613228484E-2</v>
      </c>
      <c r="D25" s="81">
        <f t="shared" si="0"/>
        <v>7.3695126813764902E-2</v>
      </c>
      <c r="E25" s="81">
        <f t="shared" si="0"/>
        <v>4.1644895858629669E-2</v>
      </c>
      <c r="F25" s="81">
        <f t="shared" si="0"/>
        <v>4.1655395442865069E-2</v>
      </c>
      <c r="G25" s="81">
        <f t="shared" si="0"/>
        <v>5.9966430458365553E-3</v>
      </c>
      <c r="H25" s="81">
        <f t="shared" si="0"/>
        <v>2.1490851673422306E-3</v>
      </c>
      <c r="I25" s="82">
        <v>1</v>
      </c>
    </row>
    <row r="27" spans="1:9">
      <c r="A27" s="167" t="s">
        <v>315</v>
      </c>
      <c r="B27"/>
      <c r="C27"/>
    </row>
    <row r="28" spans="1:9">
      <c r="A28" s="431"/>
    </row>
  </sheetData>
  <hyperlinks>
    <hyperlink ref="A1" location="'Table index'!A1" display="Return to Table Index" xr:uid="{F4991588-4598-4B76-8313-D9C1D322A6D0}"/>
  </hyperlinks>
  <pageMargins left="0.70866141732283472" right="0.70866141732283472" top="0.74803149606299213" bottom="0.35433070866141736" header="0.31496062992125984" footer="0.31496062992125984"/>
  <pageSetup paperSize="9" scale="77"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C510-90D6-4302-BC09-8E997423F74E}">
  <sheetPr>
    <tabColor rgb="FF92D050"/>
    <pageSetUpPr fitToPage="1"/>
  </sheetPr>
  <dimension ref="A1:A36"/>
  <sheetViews>
    <sheetView showGridLines="0" workbookViewId="0"/>
  </sheetViews>
  <sheetFormatPr defaultRowHeight="15"/>
  <sheetData>
    <row r="1" spans="1:1">
      <c r="A1" s="612" t="s">
        <v>137</v>
      </c>
    </row>
    <row r="2" spans="1:1">
      <c r="A2" s="1" t="s">
        <v>316</v>
      </c>
    </row>
    <row r="3" spans="1:1">
      <c r="A3" s="3" t="s">
        <v>306</v>
      </c>
    </row>
    <row r="35" spans="1:1">
      <c r="A35" s="497" t="s">
        <v>317</v>
      </c>
    </row>
    <row r="36" spans="1:1">
      <c r="A36" s="167" t="s">
        <v>315</v>
      </c>
    </row>
  </sheetData>
  <hyperlinks>
    <hyperlink ref="A1" location="'Table index'!A1" display="Return to Table Index" xr:uid="{2DF1D4EA-B6F5-4774-BF42-674BC32C5601}"/>
  </hyperlinks>
  <pageMargins left="0.70866141732283472" right="0.70866141732283472" top="0.74803149606299213" bottom="0.35433070866141736" header="0.31496062992125984" footer="0.31496062992125984"/>
  <pageSetup paperSize="9" scale="92"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H61"/>
  <sheetViews>
    <sheetView showGridLines="0" workbookViewId="0"/>
  </sheetViews>
  <sheetFormatPr defaultColWidth="9.140625" defaultRowHeight="15"/>
  <cols>
    <col min="1" max="1" width="6" style="3" customWidth="1"/>
    <col min="2" max="2" width="30.140625" style="3" customWidth="1"/>
    <col min="3" max="3" width="16.140625" style="3" customWidth="1"/>
    <col min="4" max="4" width="16.140625" style="11" customWidth="1"/>
    <col min="5" max="5" width="16.140625" style="3" customWidth="1"/>
    <col min="6" max="6" width="16.140625" style="11" customWidth="1"/>
    <col min="7" max="7" width="16.140625" style="385" customWidth="1"/>
    <col min="8" max="8" width="11.5703125" style="3" bestFit="1" customWidth="1"/>
    <col min="9" max="16384" width="9.140625" style="3"/>
  </cols>
  <sheetData>
    <row r="1" spans="1:8">
      <c r="A1" s="612" t="s">
        <v>137</v>
      </c>
    </row>
    <row r="2" spans="1:8">
      <c r="A2" s="1" t="s">
        <v>318</v>
      </c>
    </row>
    <row r="3" spans="1:8">
      <c r="A3" s="3" t="s">
        <v>227</v>
      </c>
    </row>
    <row r="4" spans="1:8" ht="15.75" thickBot="1"/>
    <row r="5" spans="1:8" ht="30">
      <c r="A5" s="659" t="s">
        <v>251</v>
      </c>
      <c r="B5" s="62" t="s">
        <v>260</v>
      </c>
      <c r="C5" s="56" t="s">
        <v>217</v>
      </c>
      <c r="D5" s="404" t="s">
        <v>200</v>
      </c>
      <c r="E5" s="57" t="s">
        <v>218</v>
      </c>
      <c r="F5" s="404" t="s">
        <v>219</v>
      </c>
      <c r="G5" s="406" t="s">
        <v>220</v>
      </c>
    </row>
    <row r="6" spans="1:8">
      <c r="A6" s="84">
        <v>1</v>
      </c>
      <c r="B6" s="654" t="s">
        <v>866</v>
      </c>
      <c r="C6" s="93">
        <v>78956</v>
      </c>
      <c r="D6" s="487">
        <v>669833955.58000004</v>
      </c>
      <c r="E6" s="488">
        <v>348572.2</v>
      </c>
      <c r="F6" s="488">
        <v>670182527.77999997</v>
      </c>
      <c r="G6" s="489">
        <v>8488.0499999999993</v>
      </c>
      <c r="H6" s="309"/>
    </row>
    <row r="7" spans="1:8" ht="30" customHeight="1">
      <c r="A7" s="84">
        <v>2</v>
      </c>
      <c r="B7" s="654" t="s">
        <v>867</v>
      </c>
      <c r="C7" s="93">
        <v>29267</v>
      </c>
      <c r="D7" s="487">
        <v>617774730.36000001</v>
      </c>
      <c r="E7" s="488">
        <v>391229.5</v>
      </c>
      <c r="F7" s="488">
        <v>618165959.86000001</v>
      </c>
      <c r="G7" s="489">
        <v>21121.599999999999</v>
      </c>
      <c r="H7" s="309"/>
    </row>
    <row r="8" spans="1:8">
      <c r="A8" s="84">
        <v>3</v>
      </c>
      <c r="B8" s="654" t="s">
        <v>868</v>
      </c>
      <c r="C8" s="32">
        <v>73601</v>
      </c>
      <c r="D8" s="394">
        <v>517329068.73000002</v>
      </c>
      <c r="E8" s="388">
        <v>1750475.3</v>
      </c>
      <c r="F8" s="388">
        <v>519079544.02999997</v>
      </c>
      <c r="G8" s="391">
        <v>7052.62</v>
      </c>
      <c r="H8" s="309"/>
    </row>
    <row r="9" spans="1:8">
      <c r="A9" s="84">
        <v>4</v>
      </c>
      <c r="B9" s="654" t="s">
        <v>869</v>
      </c>
      <c r="C9" s="32">
        <v>281099</v>
      </c>
      <c r="D9" s="394">
        <v>482137569.43000001</v>
      </c>
      <c r="E9" s="388">
        <v>6645805.5</v>
      </c>
      <c r="F9" s="388">
        <v>488783374.93000001</v>
      </c>
      <c r="G9" s="391">
        <v>1738.83</v>
      </c>
      <c r="H9" s="309"/>
    </row>
    <row r="10" spans="1:8">
      <c r="A10" s="84">
        <v>5</v>
      </c>
      <c r="B10" s="654" t="s">
        <v>870</v>
      </c>
      <c r="C10" s="32">
        <v>472372</v>
      </c>
      <c r="D10" s="394">
        <v>463999618.94999999</v>
      </c>
      <c r="E10" s="388">
        <v>6259476.5</v>
      </c>
      <c r="F10" s="388">
        <v>470259095.44999999</v>
      </c>
      <c r="G10" s="391">
        <v>995.53</v>
      </c>
      <c r="H10" s="309"/>
    </row>
    <row r="11" spans="1:8">
      <c r="A11" s="84">
        <v>6</v>
      </c>
      <c r="B11" s="654" t="s">
        <v>871</v>
      </c>
      <c r="C11" s="32">
        <v>57082</v>
      </c>
      <c r="D11" s="394">
        <v>409878764.75</v>
      </c>
      <c r="E11" s="388">
        <v>224791.2</v>
      </c>
      <c r="F11" s="388">
        <v>410103555.94999999</v>
      </c>
      <c r="G11" s="391">
        <v>7184.46</v>
      </c>
      <c r="H11" s="309"/>
    </row>
    <row r="12" spans="1:8">
      <c r="A12" s="84">
        <v>7</v>
      </c>
      <c r="B12" s="654" t="s">
        <v>872</v>
      </c>
      <c r="C12" s="32">
        <v>2819530</v>
      </c>
      <c r="D12" s="394">
        <v>335781950.13</v>
      </c>
      <c r="E12" s="388">
        <v>43607034.5</v>
      </c>
      <c r="F12" s="388">
        <v>379388984.63</v>
      </c>
      <c r="G12" s="391">
        <v>134.56</v>
      </c>
      <c r="H12" s="309"/>
    </row>
    <row r="13" spans="1:8">
      <c r="A13" s="84">
        <v>8</v>
      </c>
      <c r="B13" s="654" t="s">
        <v>836</v>
      </c>
      <c r="C13" s="32">
        <v>1221393</v>
      </c>
      <c r="D13" s="394">
        <v>307397314.79000002</v>
      </c>
      <c r="E13" s="388">
        <v>12395724.5</v>
      </c>
      <c r="F13" s="388">
        <v>319793039.29000002</v>
      </c>
      <c r="G13" s="391">
        <v>261.83</v>
      </c>
      <c r="H13" s="309"/>
    </row>
    <row r="14" spans="1:8">
      <c r="A14" s="84">
        <v>9</v>
      </c>
      <c r="B14" s="654" t="s">
        <v>873</v>
      </c>
      <c r="C14" s="32">
        <v>195775</v>
      </c>
      <c r="D14" s="394">
        <v>284746346.61000001</v>
      </c>
      <c r="E14" s="388">
        <v>4279293.4000000004</v>
      </c>
      <c r="F14" s="388">
        <v>289025640.00999999</v>
      </c>
      <c r="G14" s="391">
        <v>1476.32</v>
      </c>
      <c r="H14" s="309"/>
    </row>
    <row r="15" spans="1:8">
      <c r="A15" s="84">
        <v>10</v>
      </c>
      <c r="B15" s="654" t="s">
        <v>856</v>
      </c>
      <c r="C15" s="32">
        <v>4235206</v>
      </c>
      <c r="D15" s="394">
        <v>274855457.11000001</v>
      </c>
      <c r="E15" s="388">
        <v>42903353.310000002</v>
      </c>
      <c r="F15" s="388">
        <v>317758810.42000002</v>
      </c>
      <c r="G15" s="391">
        <v>75.03</v>
      </c>
      <c r="H15" s="309"/>
    </row>
    <row r="16" spans="1:8">
      <c r="A16" s="84">
        <v>11</v>
      </c>
      <c r="B16" s="654" t="s">
        <v>874</v>
      </c>
      <c r="C16" s="32">
        <v>14517</v>
      </c>
      <c r="D16" s="394">
        <v>237842536.03999999</v>
      </c>
      <c r="E16" s="388">
        <v>383558.8</v>
      </c>
      <c r="F16" s="388">
        <v>238226094.84</v>
      </c>
      <c r="G16" s="391">
        <v>16410.150000000001</v>
      </c>
      <c r="H16" s="309"/>
    </row>
    <row r="17" spans="1:8">
      <c r="A17" s="84">
        <v>12</v>
      </c>
      <c r="B17" s="654" t="s">
        <v>875</v>
      </c>
      <c r="C17" s="32">
        <v>185176</v>
      </c>
      <c r="D17" s="394">
        <v>223101452.56</v>
      </c>
      <c r="E17" s="388">
        <v>1881305.6</v>
      </c>
      <c r="F17" s="388">
        <v>224982758.16</v>
      </c>
      <c r="G17" s="391">
        <v>1214.97</v>
      </c>
      <c r="H17" s="309"/>
    </row>
    <row r="18" spans="1:8">
      <c r="A18" s="84">
        <v>13</v>
      </c>
      <c r="B18" s="654" t="s">
        <v>876</v>
      </c>
      <c r="C18" s="32">
        <v>390442</v>
      </c>
      <c r="D18" s="394">
        <v>221186538.16999999</v>
      </c>
      <c r="E18" s="388">
        <v>8594869.0999999996</v>
      </c>
      <c r="F18" s="388">
        <v>229781407.27000001</v>
      </c>
      <c r="G18" s="391">
        <v>588.52</v>
      </c>
      <c r="H18" s="309"/>
    </row>
    <row r="19" spans="1:8">
      <c r="A19" s="84">
        <v>14</v>
      </c>
      <c r="B19" s="654" t="s">
        <v>877</v>
      </c>
      <c r="C19" s="32">
        <v>29631</v>
      </c>
      <c r="D19" s="394">
        <v>211485611.97</v>
      </c>
      <c r="E19" s="388">
        <v>421974.9</v>
      </c>
      <c r="F19" s="388">
        <v>211907586.87</v>
      </c>
      <c r="G19" s="391">
        <v>7151.55</v>
      </c>
      <c r="H19" s="309"/>
    </row>
    <row r="20" spans="1:8">
      <c r="A20" s="84">
        <v>15</v>
      </c>
      <c r="B20" s="654" t="s">
        <v>878</v>
      </c>
      <c r="C20" s="32">
        <v>159771</v>
      </c>
      <c r="D20" s="394">
        <v>199764820.06999999</v>
      </c>
      <c r="E20" s="388">
        <v>2079461.8</v>
      </c>
      <c r="F20" s="388">
        <v>201844281.87</v>
      </c>
      <c r="G20" s="391">
        <v>1263.33</v>
      </c>
      <c r="H20" s="309"/>
    </row>
    <row r="21" spans="1:8">
      <c r="A21" s="84">
        <v>16</v>
      </c>
      <c r="B21" s="654" t="s">
        <v>879</v>
      </c>
      <c r="C21" s="32">
        <v>24290</v>
      </c>
      <c r="D21" s="394">
        <v>183410125.49000001</v>
      </c>
      <c r="E21" s="388">
        <v>392424.1</v>
      </c>
      <c r="F21" s="388">
        <v>183802549.59</v>
      </c>
      <c r="G21" s="391">
        <v>7567</v>
      </c>
      <c r="H21" s="309"/>
    </row>
    <row r="22" spans="1:8">
      <c r="A22" s="84">
        <v>17</v>
      </c>
      <c r="B22" s="654" t="s">
        <v>880</v>
      </c>
      <c r="C22" s="32">
        <v>75266</v>
      </c>
      <c r="D22" s="394">
        <v>177155592.83000001</v>
      </c>
      <c r="E22" s="388">
        <v>1906742.1</v>
      </c>
      <c r="F22" s="388">
        <v>179062334.93000001</v>
      </c>
      <c r="G22" s="391">
        <v>2379.06</v>
      </c>
      <c r="H22" s="309"/>
    </row>
    <row r="23" spans="1:8">
      <c r="A23" s="84">
        <v>18</v>
      </c>
      <c r="B23" s="654" t="s">
        <v>881</v>
      </c>
      <c r="C23" s="32">
        <v>2196214</v>
      </c>
      <c r="D23" s="394">
        <v>167623993.47</v>
      </c>
      <c r="E23" s="388">
        <v>54172816</v>
      </c>
      <c r="F23" s="388">
        <v>221796809.47</v>
      </c>
      <c r="G23" s="391">
        <v>100.99</v>
      </c>
      <c r="H23" s="309"/>
    </row>
    <row r="24" spans="1:8">
      <c r="A24" s="84">
        <v>19</v>
      </c>
      <c r="B24" s="654" t="s">
        <v>882</v>
      </c>
      <c r="C24" s="32">
        <v>47550</v>
      </c>
      <c r="D24" s="394">
        <v>162218788.24000001</v>
      </c>
      <c r="E24" s="388">
        <v>540442.4</v>
      </c>
      <c r="F24" s="388">
        <v>162759230.63999999</v>
      </c>
      <c r="G24" s="391">
        <v>3422.91</v>
      </c>
      <c r="H24" s="309"/>
    </row>
    <row r="25" spans="1:8">
      <c r="A25" s="84">
        <v>20</v>
      </c>
      <c r="B25" s="654" t="s">
        <v>883</v>
      </c>
      <c r="C25" s="32">
        <v>14875</v>
      </c>
      <c r="D25" s="394">
        <v>160804376.41</v>
      </c>
      <c r="E25" s="388">
        <v>75980.800000000003</v>
      </c>
      <c r="F25" s="388">
        <v>160880357.21000001</v>
      </c>
      <c r="G25" s="391">
        <v>10815.49</v>
      </c>
      <c r="H25" s="309"/>
    </row>
    <row r="26" spans="1:8">
      <c r="A26" s="84">
        <v>21</v>
      </c>
      <c r="B26" s="654" t="s">
        <v>884</v>
      </c>
      <c r="C26" s="32">
        <v>44696</v>
      </c>
      <c r="D26" s="394">
        <v>160559635.91999999</v>
      </c>
      <c r="E26" s="388">
        <v>1042882.1</v>
      </c>
      <c r="F26" s="388">
        <v>161602518.02000001</v>
      </c>
      <c r="G26" s="391">
        <v>3615.59</v>
      </c>
      <c r="H26" s="309"/>
    </row>
    <row r="27" spans="1:8">
      <c r="A27" s="84">
        <v>22</v>
      </c>
      <c r="B27" s="654" t="s">
        <v>860</v>
      </c>
      <c r="C27" s="32">
        <v>555410</v>
      </c>
      <c r="D27" s="394">
        <v>147545299.41999999</v>
      </c>
      <c r="E27" s="388">
        <v>12347234.9</v>
      </c>
      <c r="F27" s="388">
        <v>159892534.31999999</v>
      </c>
      <c r="G27" s="391">
        <v>287.88</v>
      </c>
      <c r="H27" s="309"/>
    </row>
    <row r="28" spans="1:8">
      <c r="A28" s="84">
        <v>23</v>
      </c>
      <c r="B28" s="654" t="s">
        <v>885</v>
      </c>
      <c r="C28" s="32">
        <v>7845</v>
      </c>
      <c r="D28" s="394">
        <v>146883368.13</v>
      </c>
      <c r="E28" s="388">
        <v>60332.5</v>
      </c>
      <c r="F28" s="388">
        <v>146943700.63</v>
      </c>
      <c r="G28" s="391">
        <v>18730.87</v>
      </c>
      <c r="H28" s="309"/>
    </row>
    <row r="29" spans="1:8">
      <c r="A29" s="84">
        <v>24</v>
      </c>
      <c r="B29" s="654" t="s">
        <v>886</v>
      </c>
      <c r="C29" s="32">
        <v>824477</v>
      </c>
      <c r="D29" s="394">
        <v>145846550.22999999</v>
      </c>
      <c r="E29" s="388">
        <v>9307213.8000000007</v>
      </c>
      <c r="F29" s="388">
        <v>155153764.03</v>
      </c>
      <c r="G29" s="391">
        <v>188.18</v>
      </c>
      <c r="H29" s="309"/>
    </row>
    <row r="30" spans="1:8">
      <c r="A30" s="84">
        <v>25</v>
      </c>
      <c r="B30" s="654" t="s">
        <v>887</v>
      </c>
      <c r="C30" s="32">
        <v>40789</v>
      </c>
      <c r="D30" s="394">
        <v>142784559.5</v>
      </c>
      <c r="E30" s="388">
        <v>564431.69999999995</v>
      </c>
      <c r="F30" s="388">
        <v>143348991.19999999</v>
      </c>
      <c r="G30" s="391">
        <v>3514.4</v>
      </c>
      <c r="H30" s="309"/>
    </row>
    <row r="31" spans="1:8">
      <c r="A31" s="84">
        <v>26</v>
      </c>
      <c r="B31" s="654" t="s">
        <v>888</v>
      </c>
      <c r="C31" s="32">
        <v>11953</v>
      </c>
      <c r="D31" s="394">
        <v>142707923.66999999</v>
      </c>
      <c r="E31" s="388">
        <v>223955.8</v>
      </c>
      <c r="F31" s="388">
        <v>142931879.47</v>
      </c>
      <c r="G31" s="391">
        <v>11957.82</v>
      </c>
      <c r="H31" s="309"/>
    </row>
    <row r="32" spans="1:8">
      <c r="A32" s="84">
        <v>27</v>
      </c>
      <c r="B32" s="654" t="s">
        <v>889</v>
      </c>
      <c r="C32" s="32">
        <v>13922</v>
      </c>
      <c r="D32" s="394">
        <v>139381649.53</v>
      </c>
      <c r="E32" s="388">
        <v>135067.70000000001</v>
      </c>
      <c r="F32" s="388">
        <v>139516717.22999999</v>
      </c>
      <c r="G32" s="391">
        <v>10021.31</v>
      </c>
      <c r="H32" s="309"/>
    </row>
    <row r="33" spans="1:8">
      <c r="A33" s="84">
        <v>28</v>
      </c>
      <c r="B33" s="654" t="s">
        <v>890</v>
      </c>
      <c r="C33" s="32">
        <v>19188</v>
      </c>
      <c r="D33" s="394">
        <v>139040632.58000001</v>
      </c>
      <c r="E33" s="388">
        <v>95709.6</v>
      </c>
      <c r="F33" s="388">
        <v>139136342.18000001</v>
      </c>
      <c r="G33" s="391">
        <v>7251.22</v>
      </c>
      <c r="H33" s="309"/>
    </row>
    <row r="34" spans="1:8">
      <c r="A34" s="84">
        <v>29</v>
      </c>
      <c r="B34" s="654" t="s">
        <v>891</v>
      </c>
      <c r="C34" s="32">
        <v>8183</v>
      </c>
      <c r="D34" s="394">
        <v>138163254.94</v>
      </c>
      <c r="E34" s="388">
        <v>175328</v>
      </c>
      <c r="F34" s="388">
        <v>138338582.94</v>
      </c>
      <c r="G34" s="391">
        <v>16905.61</v>
      </c>
      <c r="H34" s="309"/>
    </row>
    <row r="35" spans="1:8">
      <c r="A35" s="84">
        <v>30</v>
      </c>
      <c r="B35" s="654" t="s">
        <v>892</v>
      </c>
      <c r="C35" s="93">
        <v>1554221</v>
      </c>
      <c r="D35" s="487">
        <v>131907282.90000001</v>
      </c>
      <c r="E35" s="488">
        <v>12592594.199999999</v>
      </c>
      <c r="F35" s="488">
        <v>144499877.09999999</v>
      </c>
      <c r="G35" s="489">
        <v>92.97</v>
      </c>
      <c r="H35" s="309"/>
    </row>
    <row r="36" spans="1:8">
      <c r="A36" s="84">
        <v>31</v>
      </c>
      <c r="B36" s="654" t="s">
        <v>893</v>
      </c>
      <c r="C36" s="32">
        <v>16586</v>
      </c>
      <c r="D36" s="394">
        <v>130157390.47</v>
      </c>
      <c r="E36" s="388">
        <v>202757.9</v>
      </c>
      <c r="F36" s="388">
        <v>130360148.37</v>
      </c>
      <c r="G36" s="391">
        <v>7859.65</v>
      </c>
      <c r="H36" s="309"/>
    </row>
    <row r="37" spans="1:8">
      <c r="A37" s="84">
        <v>32</v>
      </c>
      <c r="B37" s="654" t="s">
        <v>894</v>
      </c>
      <c r="C37" s="32">
        <v>17128</v>
      </c>
      <c r="D37" s="394">
        <v>127898581.93000001</v>
      </c>
      <c r="E37" s="388">
        <v>51817.7</v>
      </c>
      <c r="F37" s="388">
        <v>127950399.63</v>
      </c>
      <c r="G37" s="391">
        <v>7470.25</v>
      </c>
      <c r="H37" s="309"/>
    </row>
    <row r="38" spans="1:8">
      <c r="A38" s="84">
        <v>33</v>
      </c>
      <c r="B38" s="654" t="s">
        <v>895</v>
      </c>
      <c r="C38" s="32">
        <v>120397</v>
      </c>
      <c r="D38" s="394">
        <v>127146661.98</v>
      </c>
      <c r="E38" s="388">
        <v>1562887.4</v>
      </c>
      <c r="F38" s="388">
        <v>128709549.38</v>
      </c>
      <c r="G38" s="391">
        <v>1069.04</v>
      </c>
      <c r="H38" s="309"/>
    </row>
    <row r="39" spans="1:8" ht="30">
      <c r="A39" s="84">
        <v>34</v>
      </c>
      <c r="B39" s="654" t="s">
        <v>896</v>
      </c>
      <c r="C39" s="93">
        <v>73990</v>
      </c>
      <c r="D39" s="487">
        <v>125914512.95999999</v>
      </c>
      <c r="E39" s="488">
        <v>1723781.6</v>
      </c>
      <c r="F39" s="488">
        <v>127638294.56</v>
      </c>
      <c r="G39" s="489">
        <v>1725.07</v>
      </c>
      <c r="H39" s="309"/>
    </row>
    <row r="40" spans="1:8">
      <c r="A40" s="84">
        <v>35</v>
      </c>
      <c r="B40" s="654" t="s">
        <v>897</v>
      </c>
      <c r="C40" s="32">
        <v>23115</v>
      </c>
      <c r="D40" s="394">
        <v>122746155.97</v>
      </c>
      <c r="E40" s="388">
        <v>571251.1</v>
      </c>
      <c r="F40" s="388">
        <v>123317407.06999999</v>
      </c>
      <c r="G40" s="391">
        <v>5334.95</v>
      </c>
      <c r="H40" s="309"/>
    </row>
    <row r="41" spans="1:8">
      <c r="A41" s="84">
        <v>36</v>
      </c>
      <c r="B41" s="654" t="s">
        <v>816</v>
      </c>
      <c r="C41" s="32">
        <v>9479981</v>
      </c>
      <c r="D41" s="394">
        <v>121191382.14</v>
      </c>
      <c r="E41" s="388">
        <v>48470182.939999998</v>
      </c>
      <c r="F41" s="388">
        <v>169661565.08000001</v>
      </c>
      <c r="G41" s="391">
        <v>17.899999999999999</v>
      </c>
      <c r="H41" s="309"/>
    </row>
    <row r="42" spans="1:8">
      <c r="A42" s="84">
        <v>37</v>
      </c>
      <c r="B42" s="654" t="s">
        <v>898</v>
      </c>
      <c r="C42" s="32">
        <v>81733</v>
      </c>
      <c r="D42" s="394">
        <v>112739881.65000001</v>
      </c>
      <c r="E42" s="388">
        <v>1831386.3</v>
      </c>
      <c r="F42" s="388">
        <v>114571267.95</v>
      </c>
      <c r="G42" s="391">
        <v>1401.77</v>
      </c>
      <c r="H42" s="309"/>
    </row>
    <row r="43" spans="1:8">
      <c r="A43" s="84">
        <v>38</v>
      </c>
      <c r="B43" s="654" t="s">
        <v>899</v>
      </c>
      <c r="C43" s="32">
        <v>2453795</v>
      </c>
      <c r="D43" s="394">
        <v>111816509.45999999</v>
      </c>
      <c r="E43" s="388">
        <v>28031414.030000001</v>
      </c>
      <c r="F43" s="388">
        <v>139847923.49000001</v>
      </c>
      <c r="G43" s="391">
        <v>56.99</v>
      </c>
      <c r="H43" s="309"/>
    </row>
    <row r="44" spans="1:8">
      <c r="A44" s="84">
        <v>39</v>
      </c>
      <c r="B44" s="654" t="s">
        <v>900</v>
      </c>
      <c r="C44" s="32">
        <v>26049</v>
      </c>
      <c r="D44" s="394">
        <v>108262392.7</v>
      </c>
      <c r="E44" s="388">
        <v>532032</v>
      </c>
      <c r="F44" s="388">
        <v>108794424.7</v>
      </c>
      <c r="G44" s="391">
        <v>4176.53</v>
      </c>
      <c r="H44" s="309"/>
    </row>
    <row r="45" spans="1:8">
      <c r="A45" s="84">
        <v>40</v>
      </c>
      <c r="B45" s="654" t="s">
        <v>901</v>
      </c>
      <c r="C45" s="32">
        <v>2034950</v>
      </c>
      <c r="D45" s="394">
        <v>105911172.68000001</v>
      </c>
      <c r="E45" s="388">
        <v>24352493.949999999</v>
      </c>
      <c r="F45" s="388">
        <v>130263666.63</v>
      </c>
      <c r="G45" s="391">
        <v>64.010000000000005</v>
      </c>
      <c r="H45" s="309"/>
    </row>
    <row r="46" spans="1:8">
      <c r="A46" s="84">
        <v>41</v>
      </c>
      <c r="B46" s="654" t="s">
        <v>902</v>
      </c>
      <c r="C46" s="32">
        <v>22952</v>
      </c>
      <c r="D46" s="394">
        <v>104090832.77</v>
      </c>
      <c r="E46" s="388">
        <v>321273.3</v>
      </c>
      <c r="F46" s="388">
        <v>104412106.06999999</v>
      </c>
      <c r="G46" s="391">
        <v>4549.1499999999996</v>
      </c>
      <c r="H46" s="309"/>
    </row>
    <row r="47" spans="1:8">
      <c r="A47" s="84">
        <v>42</v>
      </c>
      <c r="B47" s="654" t="s">
        <v>903</v>
      </c>
      <c r="C47" s="32">
        <v>23924</v>
      </c>
      <c r="D47" s="394">
        <v>102507599.92</v>
      </c>
      <c r="E47" s="388">
        <v>416673.8</v>
      </c>
      <c r="F47" s="388">
        <v>102924273.72</v>
      </c>
      <c r="G47" s="391">
        <v>4302.13</v>
      </c>
      <c r="H47" s="309"/>
    </row>
    <row r="48" spans="1:8">
      <c r="A48" s="84">
        <v>43</v>
      </c>
      <c r="B48" s="654" t="s">
        <v>904</v>
      </c>
      <c r="C48" s="32">
        <v>1612</v>
      </c>
      <c r="D48" s="394">
        <v>101141090.40000001</v>
      </c>
      <c r="E48" s="388">
        <v>41931.599999999999</v>
      </c>
      <c r="F48" s="388">
        <v>101183022</v>
      </c>
      <c r="G48" s="391">
        <v>62768.62</v>
      </c>
      <c r="H48" s="309"/>
    </row>
    <row r="49" spans="1:8">
      <c r="A49" s="84">
        <v>44</v>
      </c>
      <c r="B49" s="654" t="s">
        <v>905</v>
      </c>
      <c r="C49" s="32">
        <v>9983</v>
      </c>
      <c r="D49" s="394">
        <v>98418216.400000006</v>
      </c>
      <c r="E49" s="388">
        <v>42396.6</v>
      </c>
      <c r="F49" s="388">
        <v>98460613</v>
      </c>
      <c r="G49" s="391">
        <v>9862.83</v>
      </c>
      <c r="H49" s="309"/>
    </row>
    <row r="50" spans="1:8">
      <c r="A50" s="84">
        <v>45</v>
      </c>
      <c r="B50" s="654" t="s">
        <v>818</v>
      </c>
      <c r="C50" s="32">
        <v>7483831</v>
      </c>
      <c r="D50" s="394">
        <v>94047267.930000007</v>
      </c>
      <c r="E50" s="388">
        <v>36382768.649999999</v>
      </c>
      <c r="F50" s="388">
        <v>130430036.58</v>
      </c>
      <c r="G50" s="391">
        <v>17.43</v>
      </c>
      <c r="H50" s="309"/>
    </row>
    <row r="51" spans="1:8">
      <c r="A51" s="84">
        <v>46</v>
      </c>
      <c r="B51" s="654" t="s">
        <v>906</v>
      </c>
      <c r="C51" s="32">
        <v>39919</v>
      </c>
      <c r="D51" s="394">
        <v>92127038.129999995</v>
      </c>
      <c r="E51" s="388">
        <v>937973.4</v>
      </c>
      <c r="F51" s="388">
        <v>93065011.530000001</v>
      </c>
      <c r="G51" s="391">
        <v>2331.35</v>
      </c>
      <c r="H51" s="309"/>
    </row>
    <row r="52" spans="1:8">
      <c r="A52" s="84">
        <v>47</v>
      </c>
      <c r="B52" s="654" t="s">
        <v>907</v>
      </c>
      <c r="C52" s="32">
        <v>80230</v>
      </c>
      <c r="D52" s="394">
        <v>91422784.870000005</v>
      </c>
      <c r="E52" s="388">
        <v>1755229</v>
      </c>
      <c r="F52" s="388">
        <v>93178013.870000005</v>
      </c>
      <c r="G52" s="391">
        <v>1161.3900000000001</v>
      </c>
      <c r="H52" s="309"/>
    </row>
    <row r="53" spans="1:8">
      <c r="A53" s="84">
        <v>48</v>
      </c>
      <c r="B53" s="654" t="s">
        <v>908</v>
      </c>
      <c r="C53" s="32">
        <v>108253</v>
      </c>
      <c r="D53" s="394">
        <v>89718166.189999998</v>
      </c>
      <c r="E53" s="388">
        <v>1915090.2</v>
      </c>
      <c r="F53" s="388">
        <v>91633256.390000001</v>
      </c>
      <c r="G53" s="391">
        <v>846.47</v>
      </c>
      <c r="H53" s="309"/>
    </row>
    <row r="54" spans="1:8">
      <c r="A54" s="84">
        <v>49</v>
      </c>
      <c r="B54" s="654" t="s">
        <v>817</v>
      </c>
      <c r="C54" s="32">
        <v>7389809</v>
      </c>
      <c r="D54" s="394">
        <v>88919819.430000007</v>
      </c>
      <c r="E54" s="388">
        <v>34719993.649999999</v>
      </c>
      <c r="F54" s="388">
        <v>123639813.08</v>
      </c>
      <c r="G54" s="391">
        <v>16.73</v>
      </c>
      <c r="H54" s="309"/>
    </row>
    <row r="55" spans="1:8" ht="15.75" thickBot="1">
      <c r="A55" s="86">
        <v>50</v>
      </c>
      <c r="B55" s="655" t="s">
        <v>909</v>
      </c>
      <c r="C55" s="38">
        <v>1915738</v>
      </c>
      <c r="D55" s="390">
        <v>87333779.540000007</v>
      </c>
      <c r="E55" s="405">
        <v>22427280.199999999</v>
      </c>
      <c r="F55" s="405">
        <v>109761059.73999999</v>
      </c>
      <c r="G55" s="407">
        <v>57.29</v>
      </c>
      <c r="H55" s="309"/>
    </row>
    <row r="57" spans="1:8">
      <c r="A57" s="167" t="s">
        <v>223</v>
      </c>
    </row>
    <row r="58" spans="1:8">
      <c r="A58" s="167" t="s">
        <v>319</v>
      </c>
    </row>
    <row r="59" spans="1:8">
      <c r="A59" s="167" t="s">
        <v>225</v>
      </c>
    </row>
    <row r="61" spans="1:8">
      <c r="A61" s="128" t="s">
        <v>143</v>
      </c>
    </row>
  </sheetData>
  <hyperlinks>
    <hyperlink ref="A1" location="'Table index'!A1" display="Return to Table Index" xr:uid="{F6F72782-317A-4B86-B274-F5E242801FA9}"/>
  </hyperlinks>
  <pageMargins left="0.70866141732283472" right="0.70866141732283472" top="0.74803149606299213" bottom="0.35433070866141736" header="0.31496062992125984" footer="0.31496062992125984"/>
  <pageSetup paperSize="9" scale="15"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I61"/>
  <sheetViews>
    <sheetView showGridLines="0" workbookViewId="0"/>
  </sheetViews>
  <sheetFormatPr defaultColWidth="9.140625" defaultRowHeight="15"/>
  <cols>
    <col min="1" max="1" width="6.7109375" style="3" customWidth="1"/>
    <col min="2" max="2" width="30.140625" style="3" customWidth="1"/>
    <col min="3" max="3" width="16.140625" style="3" customWidth="1"/>
    <col min="4" max="6" width="16.140625" style="11" customWidth="1"/>
    <col min="7" max="7" width="16.140625" style="385" customWidth="1"/>
    <col min="8" max="16384" width="9.140625" style="3"/>
  </cols>
  <sheetData>
    <row r="1" spans="1:8">
      <c r="A1" s="612" t="s">
        <v>137</v>
      </c>
    </row>
    <row r="2" spans="1:8">
      <c r="A2" s="1" t="s">
        <v>320</v>
      </c>
    </row>
    <row r="3" spans="1:8">
      <c r="A3" s="3" t="s">
        <v>227</v>
      </c>
    </row>
    <row r="4" spans="1:8" ht="15.75" thickBot="1"/>
    <row r="5" spans="1:8" ht="30">
      <c r="A5" s="659" t="s">
        <v>251</v>
      </c>
      <c r="B5" s="62" t="s">
        <v>260</v>
      </c>
      <c r="C5" s="88" t="s">
        <v>217</v>
      </c>
      <c r="D5" s="408" t="s">
        <v>200</v>
      </c>
      <c r="E5" s="408" t="s">
        <v>218</v>
      </c>
      <c r="F5" s="408" t="s">
        <v>219</v>
      </c>
      <c r="G5" s="409" t="s">
        <v>220</v>
      </c>
    </row>
    <row r="6" spans="1:8">
      <c r="A6" s="84">
        <v>1</v>
      </c>
      <c r="B6" s="85" t="s">
        <v>816</v>
      </c>
      <c r="C6" s="37">
        <v>9479981</v>
      </c>
      <c r="D6" s="388">
        <v>121191382.14</v>
      </c>
      <c r="E6" s="388">
        <v>48470182.939999998</v>
      </c>
      <c r="F6" s="388">
        <v>169661565.08000001</v>
      </c>
      <c r="G6" s="391">
        <v>17.899999999999999</v>
      </c>
      <c r="H6" s="89"/>
    </row>
    <row r="7" spans="1:8">
      <c r="A7" s="84">
        <v>2</v>
      </c>
      <c r="B7" s="85" t="s">
        <v>818</v>
      </c>
      <c r="C7" s="37">
        <v>7483831</v>
      </c>
      <c r="D7" s="388">
        <v>94047267.930000007</v>
      </c>
      <c r="E7" s="388">
        <v>36382768.649999999</v>
      </c>
      <c r="F7" s="388">
        <v>130430036.58</v>
      </c>
      <c r="G7" s="391">
        <v>17.43</v>
      </c>
      <c r="H7" s="89"/>
    </row>
    <row r="8" spans="1:8">
      <c r="A8" s="84">
        <v>3</v>
      </c>
      <c r="B8" s="85" t="s">
        <v>817</v>
      </c>
      <c r="C8" s="37">
        <v>7389809</v>
      </c>
      <c r="D8" s="388">
        <v>88919819.430000007</v>
      </c>
      <c r="E8" s="388">
        <v>34719993.649999999</v>
      </c>
      <c r="F8" s="388">
        <v>123639813.08</v>
      </c>
      <c r="G8" s="391">
        <v>16.73</v>
      </c>
      <c r="H8" s="89"/>
    </row>
    <row r="9" spans="1:8">
      <c r="A9" s="84">
        <v>4</v>
      </c>
      <c r="B9" s="85" t="s">
        <v>824</v>
      </c>
      <c r="C9" s="37">
        <v>5335618</v>
      </c>
      <c r="D9" s="388">
        <v>71989708.5</v>
      </c>
      <c r="E9" s="388">
        <v>25248353.52</v>
      </c>
      <c r="F9" s="388">
        <v>97238062.019999996</v>
      </c>
      <c r="G9" s="391">
        <v>18.22</v>
      </c>
      <c r="H9" s="89"/>
    </row>
    <row r="10" spans="1:8">
      <c r="A10" s="84">
        <v>5</v>
      </c>
      <c r="B10" s="85" t="s">
        <v>856</v>
      </c>
      <c r="C10" s="37">
        <v>4235206</v>
      </c>
      <c r="D10" s="388">
        <v>274855457.11000001</v>
      </c>
      <c r="E10" s="388">
        <v>42903353.310000002</v>
      </c>
      <c r="F10" s="388">
        <v>317758810.42000002</v>
      </c>
      <c r="G10" s="391">
        <v>75.03</v>
      </c>
      <c r="H10" s="89"/>
    </row>
    <row r="11" spans="1:8">
      <c r="A11" s="84">
        <v>6</v>
      </c>
      <c r="B11" s="85" t="s">
        <v>828</v>
      </c>
      <c r="C11" s="37">
        <v>3708781</v>
      </c>
      <c r="D11" s="388">
        <v>46296993.530000001</v>
      </c>
      <c r="E11" s="388">
        <v>19121539.280000001</v>
      </c>
      <c r="F11" s="388">
        <v>65418532.810000002</v>
      </c>
      <c r="G11" s="391">
        <v>17.64</v>
      </c>
      <c r="H11" s="89"/>
    </row>
    <row r="12" spans="1:8">
      <c r="A12" s="84">
        <v>7</v>
      </c>
      <c r="B12" s="85" t="s">
        <v>822</v>
      </c>
      <c r="C12" s="37">
        <v>3682542</v>
      </c>
      <c r="D12" s="388">
        <v>49360669.07</v>
      </c>
      <c r="E12" s="388">
        <v>16038471.970000001</v>
      </c>
      <c r="F12" s="388">
        <v>65399141.039999999</v>
      </c>
      <c r="G12" s="391">
        <v>17.760000000000002</v>
      </c>
      <c r="H12" s="89"/>
    </row>
    <row r="13" spans="1:8">
      <c r="A13" s="84">
        <v>8</v>
      </c>
      <c r="B13" s="85" t="s">
        <v>834</v>
      </c>
      <c r="C13" s="37">
        <v>3061600</v>
      </c>
      <c r="D13" s="388">
        <v>35675184.780000001</v>
      </c>
      <c r="E13" s="388">
        <v>15017595.98</v>
      </c>
      <c r="F13" s="388">
        <v>50692780.759999998</v>
      </c>
      <c r="G13" s="391">
        <v>16.559999999999999</v>
      </c>
      <c r="H13" s="89"/>
    </row>
    <row r="14" spans="1:8">
      <c r="A14" s="84">
        <v>9</v>
      </c>
      <c r="B14" s="85" t="s">
        <v>910</v>
      </c>
      <c r="C14" s="37">
        <v>3012693</v>
      </c>
      <c r="D14" s="388">
        <v>47478918.939999998</v>
      </c>
      <c r="E14" s="388">
        <v>12078838.9</v>
      </c>
      <c r="F14" s="388">
        <v>59557757.840000004</v>
      </c>
      <c r="G14" s="391">
        <v>19.77</v>
      </c>
      <c r="H14" s="89"/>
    </row>
    <row r="15" spans="1:8">
      <c r="A15" s="84">
        <v>10</v>
      </c>
      <c r="B15" s="85" t="s">
        <v>872</v>
      </c>
      <c r="C15" s="37">
        <v>2819530</v>
      </c>
      <c r="D15" s="388">
        <v>335781950.13</v>
      </c>
      <c r="E15" s="388">
        <v>43607034.5</v>
      </c>
      <c r="F15" s="388">
        <v>379388984.63</v>
      </c>
      <c r="G15" s="391">
        <v>134.56</v>
      </c>
      <c r="H15" s="89"/>
    </row>
    <row r="16" spans="1:8">
      <c r="A16" s="84">
        <v>11</v>
      </c>
      <c r="B16" s="85" t="s">
        <v>255</v>
      </c>
      <c r="C16" s="37">
        <v>2733615</v>
      </c>
      <c r="D16" s="388">
        <v>57652928.43</v>
      </c>
      <c r="E16" s="388">
        <v>11419481.119999999</v>
      </c>
      <c r="F16" s="388">
        <v>69072409.549999997</v>
      </c>
      <c r="G16" s="391">
        <v>25.27</v>
      </c>
    </row>
    <row r="17" spans="1:7">
      <c r="A17" s="84">
        <v>12</v>
      </c>
      <c r="B17" s="85" t="s">
        <v>830</v>
      </c>
      <c r="C17" s="37">
        <v>2612578</v>
      </c>
      <c r="D17" s="388">
        <v>30099141.91</v>
      </c>
      <c r="E17" s="388">
        <v>14212209.42</v>
      </c>
      <c r="F17" s="388">
        <v>44311351.329999998</v>
      </c>
      <c r="G17" s="391">
        <v>16.96</v>
      </c>
    </row>
    <row r="18" spans="1:7">
      <c r="A18" s="84">
        <v>13</v>
      </c>
      <c r="B18" s="85" t="s">
        <v>829</v>
      </c>
      <c r="C18" s="37">
        <v>2571161</v>
      </c>
      <c r="D18" s="388">
        <v>29042171.640000001</v>
      </c>
      <c r="E18" s="388">
        <v>14218459.25</v>
      </c>
      <c r="F18" s="388">
        <v>43260630.890000001</v>
      </c>
      <c r="G18" s="391">
        <v>16.829999999999998</v>
      </c>
    </row>
    <row r="19" spans="1:7">
      <c r="A19" s="84">
        <v>14</v>
      </c>
      <c r="B19" s="85" t="s">
        <v>911</v>
      </c>
      <c r="C19" s="37">
        <v>2505111</v>
      </c>
      <c r="D19" s="388">
        <v>32294762.289999999</v>
      </c>
      <c r="E19" s="388">
        <v>11530932.26</v>
      </c>
      <c r="F19" s="388">
        <v>43825694.549999997</v>
      </c>
      <c r="G19" s="391">
        <v>17.489999999999998</v>
      </c>
    </row>
    <row r="20" spans="1:7">
      <c r="A20" s="84">
        <v>15</v>
      </c>
      <c r="B20" s="85" t="s">
        <v>899</v>
      </c>
      <c r="C20" s="37">
        <v>2453795</v>
      </c>
      <c r="D20" s="388">
        <v>111816509.45999999</v>
      </c>
      <c r="E20" s="388">
        <v>28031414.030000001</v>
      </c>
      <c r="F20" s="388">
        <v>139847923.49000001</v>
      </c>
      <c r="G20" s="391">
        <v>56.99</v>
      </c>
    </row>
    <row r="21" spans="1:7">
      <c r="A21" s="84">
        <v>16</v>
      </c>
      <c r="B21" s="85" t="s">
        <v>814</v>
      </c>
      <c r="C21" s="37">
        <v>2397681</v>
      </c>
      <c r="D21" s="388">
        <v>27869908.140000001</v>
      </c>
      <c r="E21" s="388">
        <v>13161828.880000001</v>
      </c>
      <c r="F21" s="388">
        <v>41031737.020000003</v>
      </c>
      <c r="G21" s="391">
        <v>17.11</v>
      </c>
    </row>
    <row r="22" spans="1:7">
      <c r="A22" s="84">
        <v>17</v>
      </c>
      <c r="B22" s="85" t="s">
        <v>912</v>
      </c>
      <c r="C22" s="37">
        <v>2371450</v>
      </c>
      <c r="D22" s="388">
        <v>29235478.059999999</v>
      </c>
      <c r="E22" s="388">
        <v>12335699</v>
      </c>
      <c r="F22" s="388">
        <v>41571177.060000002</v>
      </c>
      <c r="G22" s="391">
        <v>17.53</v>
      </c>
    </row>
    <row r="23" spans="1:7">
      <c r="A23" s="84">
        <v>18</v>
      </c>
      <c r="B23" s="85" t="s">
        <v>913</v>
      </c>
      <c r="C23" s="37">
        <v>2339779</v>
      </c>
      <c r="D23" s="388">
        <v>28481605.289999999</v>
      </c>
      <c r="E23" s="388">
        <v>12402626.77</v>
      </c>
      <c r="F23" s="388">
        <v>40884232.060000002</v>
      </c>
      <c r="G23" s="391">
        <v>17.47</v>
      </c>
    </row>
    <row r="24" spans="1:7">
      <c r="A24" s="84">
        <v>19</v>
      </c>
      <c r="B24" s="85" t="s">
        <v>914</v>
      </c>
      <c r="C24" s="37">
        <v>2240050</v>
      </c>
      <c r="D24" s="388">
        <v>27206221.530000001</v>
      </c>
      <c r="E24" s="388">
        <v>11161810.68</v>
      </c>
      <c r="F24" s="388">
        <v>38368032.210000001</v>
      </c>
      <c r="G24" s="391">
        <v>17.13</v>
      </c>
    </row>
    <row r="25" spans="1:7">
      <c r="A25" s="84">
        <v>20</v>
      </c>
      <c r="B25" s="85" t="s">
        <v>881</v>
      </c>
      <c r="C25" s="37">
        <v>2196214</v>
      </c>
      <c r="D25" s="388">
        <v>167623993.47</v>
      </c>
      <c r="E25" s="388">
        <v>54172816</v>
      </c>
      <c r="F25" s="388">
        <v>221796809.47</v>
      </c>
      <c r="G25" s="391">
        <v>100.99</v>
      </c>
    </row>
    <row r="26" spans="1:7">
      <c r="A26" s="84">
        <v>21</v>
      </c>
      <c r="B26" s="85" t="s">
        <v>833</v>
      </c>
      <c r="C26" s="37">
        <v>2124078</v>
      </c>
      <c r="D26" s="388">
        <v>64753992.140000001</v>
      </c>
      <c r="E26" s="388">
        <v>36807904.700000003</v>
      </c>
      <c r="F26" s="388">
        <v>101561896.84</v>
      </c>
      <c r="G26" s="391">
        <v>47.81</v>
      </c>
    </row>
    <row r="27" spans="1:7">
      <c r="A27" s="84">
        <v>22</v>
      </c>
      <c r="B27" s="85" t="s">
        <v>823</v>
      </c>
      <c r="C27" s="37">
        <v>2035208</v>
      </c>
      <c r="D27" s="388">
        <v>51080493.25</v>
      </c>
      <c r="E27" s="388">
        <v>11184206.279999999</v>
      </c>
      <c r="F27" s="388">
        <v>62264699.530000001</v>
      </c>
      <c r="G27" s="391">
        <v>30.59</v>
      </c>
    </row>
    <row r="28" spans="1:7">
      <c r="A28" s="84">
        <v>23</v>
      </c>
      <c r="B28" s="85" t="s">
        <v>901</v>
      </c>
      <c r="C28" s="37">
        <v>2034950</v>
      </c>
      <c r="D28" s="388">
        <v>105911172.68000001</v>
      </c>
      <c r="E28" s="388">
        <v>24352493.949999999</v>
      </c>
      <c r="F28" s="388">
        <v>130263666.63</v>
      </c>
      <c r="G28" s="391">
        <v>64.010000000000005</v>
      </c>
    </row>
    <row r="29" spans="1:7">
      <c r="A29" s="84">
        <v>24</v>
      </c>
      <c r="B29" s="85" t="s">
        <v>909</v>
      </c>
      <c r="C29" s="37">
        <v>1915738</v>
      </c>
      <c r="D29" s="388">
        <v>87333779.540000007</v>
      </c>
      <c r="E29" s="388">
        <v>22427280.199999999</v>
      </c>
      <c r="F29" s="388">
        <v>109761059.73999999</v>
      </c>
      <c r="G29" s="391">
        <v>57.29</v>
      </c>
    </row>
    <row r="30" spans="1:7">
      <c r="A30" s="84">
        <v>25</v>
      </c>
      <c r="B30" s="85" t="s">
        <v>915</v>
      </c>
      <c r="C30" s="37">
        <v>1902047</v>
      </c>
      <c r="D30" s="388">
        <v>31210185.210000001</v>
      </c>
      <c r="E30" s="388">
        <v>6590262.7699999996</v>
      </c>
      <c r="F30" s="388">
        <v>37800447.979999997</v>
      </c>
      <c r="G30" s="391">
        <v>19.87</v>
      </c>
    </row>
    <row r="31" spans="1:7">
      <c r="A31" s="84">
        <v>26</v>
      </c>
      <c r="B31" s="85" t="s">
        <v>916</v>
      </c>
      <c r="C31" s="37">
        <v>1847046</v>
      </c>
      <c r="D31" s="388">
        <v>24612995.489999998</v>
      </c>
      <c r="E31" s="388">
        <v>9727054.4499999993</v>
      </c>
      <c r="F31" s="388">
        <v>34340049.939999998</v>
      </c>
      <c r="G31" s="391">
        <v>18.59</v>
      </c>
    </row>
    <row r="32" spans="1:7">
      <c r="A32" s="84">
        <v>27</v>
      </c>
      <c r="B32" s="85" t="s">
        <v>917</v>
      </c>
      <c r="C32" s="37">
        <v>1838671</v>
      </c>
      <c r="D32" s="388">
        <v>50661859.609999999</v>
      </c>
      <c r="E32" s="388">
        <v>9754589.0299999993</v>
      </c>
      <c r="F32" s="388">
        <v>60416448.640000001</v>
      </c>
      <c r="G32" s="391">
        <v>32.86</v>
      </c>
    </row>
    <row r="33" spans="1:7">
      <c r="A33" s="84">
        <v>28</v>
      </c>
      <c r="B33" s="85" t="s">
        <v>918</v>
      </c>
      <c r="C33" s="37">
        <v>1832301</v>
      </c>
      <c r="D33" s="388">
        <v>26246373.870000001</v>
      </c>
      <c r="E33" s="388">
        <v>8098600.6699999999</v>
      </c>
      <c r="F33" s="388">
        <v>34344974.539999999</v>
      </c>
      <c r="G33" s="391">
        <v>18.739999999999998</v>
      </c>
    </row>
    <row r="34" spans="1:7">
      <c r="A34" s="84">
        <v>29</v>
      </c>
      <c r="B34" s="85" t="s">
        <v>813</v>
      </c>
      <c r="C34" s="37">
        <v>1804333</v>
      </c>
      <c r="D34" s="388">
        <v>20657743.149999999</v>
      </c>
      <c r="E34" s="388">
        <v>10647135.890000001</v>
      </c>
      <c r="F34" s="388">
        <v>31304879.039999999</v>
      </c>
      <c r="G34" s="391">
        <v>17.350000000000001</v>
      </c>
    </row>
    <row r="35" spans="1:7">
      <c r="A35" s="84">
        <v>30</v>
      </c>
      <c r="B35" s="85" t="s">
        <v>919</v>
      </c>
      <c r="C35" s="37">
        <v>1795971</v>
      </c>
      <c r="D35" s="388">
        <v>22656090.920000002</v>
      </c>
      <c r="E35" s="388">
        <v>8198722.4500000002</v>
      </c>
      <c r="F35" s="388">
        <v>30854813.370000001</v>
      </c>
      <c r="G35" s="391">
        <v>17.18</v>
      </c>
    </row>
    <row r="36" spans="1:7">
      <c r="A36" s="84">
        <v>31</v>
      </c>
      <c r="B36" s="85" t="s">
        <v>920</v>
      </c>
      <c r="C36" s="37">
        <v>1783494</v>
      </c>
      <c r="D36" s="388">
        <v>21196667.350000001</v>
      </c>
      <c r="E36" s="388">
        <v>7785843.0700000003</v>
      </c>
      <c r="F36" s="388">
        <v>28982510.420000002</v>
      </c>
      <c r="G36" s="391">
        <v>16.25</v>
      </c>
    </row>
    <row r="37" spans="1:7">
      <c r="A37" s="84">
        <v>32</v>
      </c>
      <c r="B37" s="85" t="s">
        <v>921</v>
      </c>
      <c r="C37" s="37">
        <v>1766683</v>
      </c>
      <c r="D37" s="388">
        <v>21526433.32</v>
      </c>
      <c r="E37" s="388">
        <v>8595148.7699999996</v>
      </c>
      <c r="F37" s="388">
        <v>30121582.09</v>
      </c>
      <c r="G37" s="391">
        <v>17.05</v>
      </c>
    </row>
    <row r="38" spans="1:7">
      <c r="A38" s="84">
        <v>33</v>
      </c>
      <c r="B38" s="85" t="s">
        <v>820</v>
      </c>
      <c r="C38" s="37">
        <v>1729605</v>
      </c>
      <c r="D38" s="388">
        <v>40920051.090000004</v>
      </c>
      <c r="E38" s="388">
        <v>9903801.2799999993</v>
      </c>
      <c r="F38" s="388">
        <v>50823852.369999997</v>
      </c>
      <c r="G38" s="391">
        <v>29.38</v>
      </c>
    </row>
    <row r="39" spans="1:7">
      <c r="A39" s="84">
        <v>34</v>
      </c>
      <c r="B39" s="85" t="s">
        <v>922</v>
      </c>
      <c r="C39" s="37">
        <v>1688440</v>
      </c>
      <c r="D39" s="388">
        <v>56032037.479999997</v>
      </c>
      <c r="E39" s="388">
        <v>33025854</v>
      </c>
      <c r="F39" s="388">
        <v>89057891.480000004</v>
      </c>
      <c r="G39" s="391">
        <v>52.75</v>
      </c>
    </row>
    <row r="40" spans="1:7">
      <c r="A40" s="84">
        <v>35</v>
      </c>
      <c r="B40" s="85" t="s">
        <v>923</v>
      </c>
      <c r="C40" s="37">
        <v>1662752</v>
      </c>
      <c r="D40" s="388">
        <v>25636520.120000001</v>
      </c>
      <c r="E40" s="388">
        <v>7630674.8300000001</v>
      </c>
      <c r="F40" s="388">
        <v>33267194.949999999</v>
      </c>
      <c r="G40" s="391">
        <v>20.010000000000002</v>
      </c>
    </row>
    <row r="41" spans="1:7">
      <c r="A41" s="84">
        <v>36</v>
      </c>
      <c r="B41" s="85" t="s">
        <v>924</v>
      </c>
      <c r="C41" s="37">
        <v>1617394</v>
      </c>
      <c r="D41" s="388">
        <v>22362881.91</v>
      </c>
      <c r="E41" s="388">
        <v>6735914.9299999997</v>
      </c>
      <c r="F41" s="388">
        <v>29098796.84</v>
      </c>
      <c r="G41" s="391">
        <v>17.989999999999998</v>
      </c>
    </row>
    <row r="42" spans="1:7">
      <c r="A42" s="84">
        <v>37</v>
      </c>
      <c r="B42" s="85" t="s">
        <v>925</v>
      </c>
      <c r="C42" s="37">
        <v>1601153</v>
      </c>
      <c r="D42" s="388">
        <v>19598682.370000001</v>
      </c>
      <c r="E42" s="388">
        <v>7674708.6600000001</v>
      </c>
      <c r="F42" s="388">
        <v>27273391.030000001</v>
      </c>
      <c r="G42" s="391">
        <v>17.03</v>
      </c>
    </row>
    <row r="43" spans="1:7">
      <c r="A43" s="84">
        <v>38</v>
      </c>
      <c r="B43" s="85" t="s">
        <v>926</v>
      </c>
      <c r="C43" s="37">
        <v>1591895</v>
      </c>
      <c r="D43" s="388">
        <v>19804491.609999999</v>
      </c>
      <c r="E43" s="388">
        <v>7538859.0300000003</v>
      </c>
      <c r="F43" s="388">
        <v>27343350.640000001</v>
      </c>
      <c r="G43" s="391">
        <v>17.18</v>
      </c>
    </row>
    <row r="44" spans="1:7" ht="30">
      <c r="A44" s="84">
        <v>39</v>
      </c>
      <c r="B44" s="85" t="s">
        <v>927</v>
      </c>
      <c r="C44" s="656">
        <v>1571205</v>
      </c>
      <c r="D44" s="657">
        <v>54066446.789999999</v>
      </c>
      <c r="E44" s="657">
        <v>24831609.100000001</v>
      </c>
      <c r="F44" s="657">
        <v>78898055.890000001</v>
      </c>
      <c r="G44" s="658">
        <v>50.21</v>
      </c>
    </row>
    <row r="45" spans="1:7">
      <c r="A45" s="84">
        <v>40</v>
      </c>
      <c r="B45" s="85" t="s">
        <v>892</v>
      </c>
      <c r="C45" s="37">
        <v>1554221</v>
      </c>
      <c r="D45" s="388">
        <v>131907282.90000001</v>
      </c>
      <c r="E45" s="388">
        <v>12592594.199999999</v>
      </c>
      <c r="F45" s="388">
        <v>144499877.09999999</v>
      </c>
      <c r="G45" s="391">
        <v>92.97</v>
      </c>
    </row>
    <row r="46" spans="1:7">
      <c r="A46" s="84">
        <v>41</v>
      </c>
      <c r="B46" s="85" t="s">
        <v>928</v>
      </c>
      <c r="C46" s="37">
        <v>1515973</v>
      </c>
      <c r="D46" s="388">
        <v>21038430.82</v>
      </c>
      <c r="E46" s="388">
        <v>8493358.5</v>
      </c>
      <c r="F46" s="388">
        <v>29531789.32</v>
      </c>
      <c r="G46" s="391">
        <v>19.48</v>
      </c>
    </row>
    <row r="47" spans="1:7">
      <c r="A47" s="84">
        <v>42</v>
      </c>
      <c r="B47" s="85" t="s">
        <v>929</v>
      </c>
      <c r="C47" s="37">
        <v>1512187</v>
      </c>
      <c r="D47" s="388">
        <v>19155338.809999999</v>
      </c>
      <c r="E47" s="388">
        <v>6930168.7400000002</v>
      </c>
      <c r="F47" s="388">
        <v>26085507.550000001</v>
      </c>
      <c r="G47" s="391">
        <v>17.25</v>
      </c>
    </row>
    <row r="48" spans="1:7" ht="15" customHeight="1">
      <c r="A48" s="84">
        <v>43</v>
      </c>
      <c r="B48" s="85" t="s">
        <v>815</v>
      </c>
      <c r="C48" s="37">
        <v>1455625</v>
      </c>
      <c r="D48" s="388">
        <v>18060171.579999998</v>
      </c>
      <c r="E48" s="388">
        <v>8116227.6900000004</v>
      </c>
      <c r="F48" s="388">
        <v>26176399.27</v>
      </c>
      <c r="G48" s="391">
        <v>17.98</v>
      </c>
    </row>
    <row r="49" spans="1:9">
      <c r="A49" s="84">
        <v>44</v>
      </c>
      <c r="B49" s="85" t="s">
        <v>930</v>
      </c>
      <c r="C49" s="37">
        <v>1408637</v>
      </c>
      <c r="D49" s="388">
        <v>18828950.34</v>
      </c>
      <c r="E49" s="388">
        <v>5404504.3899999997</v>
      </c>
      <c r="F49" s="388">
        <v>24233454.73</v>
      </c>
      <c r="G49" s="391">
        <v>17.2</v>
      </c>
    </row>
    <row r="50" spans="1:9">
      <c r="A50" s="84">
        <v>45</v>
      </c>
      <c r="B50" s="85" t="s">
        <v>931</v>
      </c>
      <c r="C50" s="37">
        <v>1380513</v>
      </c>
      <c r="D50" s="388">
        <v>19906947.210000001</v>
      </c>
      <c r="E50" s="388">
        <v>6667804.71</v>
      </c>
      <c r="F50" s="388">
        <v>26574751.920000002</v>
      </c>
      <c r="G50" s="391">
        <v>19.25</v>
      </c>
    </row>
    <row r="51" spans="1:9">
      <c r="A51" s="84">
        <v>46</v>
      </c>
      <c r="B51" s="85" t="s">
        <v>932</v>
      </c>
      <c r="C51" s="37">
        <v>1364638</v>
      </c>
      <c r="D51" s="388">
        <v>53980551.189999998</v>
      </c>
      <c r="E51" s="388">
        <v>10352527.970000001</v>
      </c>
      <c r="F51" s="388">
        <v>64333079.159999996</v>
      </c>
      <c r="G51" s="391">
        <v>47.14</v>
      </c>
    </row>
    <row r="52" spans="1:9">
      <c r="A52" s="84">
        <v>47</v>
      </c>
      <c r="B52" s="85" t="s">
        <v>821</v>
      </c>
      <c r="C52" s="37">
        <v>1296487</v>
      </c>
      <c r="D52" s="388">
        <v>15413086.189999999</v>
      </c>
      <c r="E52" s="388">
        <v>6092641.3899999997</v>
      </c>
      <c r="F52" s="388">
        <v>21505727.579999998</v>
      </c>
      <c r="G52" s="391">
        <v>16.59</v>
      </c>
    </row>
    <row r="53" spans="1:9">
      <c r="A53" s="84">
        <v>48</v>
      </c>
      <c r="B53" s="85" t="s">
        <v>832</v>
      </c>
      <c r="C53" s="37">
        <v>1294595</v>
      </c>
      <c r="D53" s="388">
        <v>13539939.189999999</v>
      </c>
      <c r="E53" s="388">
        <v>6456444.96</v>
      </c>
      <c r="F53" s="388">
        <v>19996384.149999999</v>
      </c>
      <c r="G53" s="391">
        <v>15.45</v>
      </c>
    </row>
    <row r="54" spans="1:9">
      <c r="A54" s="84">
        <v>49</v>
      </c>
      <c r="B54" s="85" t="s">
        <v>933</v>
      </c>
      <c r="C54" s="37">
        <v>1293517</v>
      </c>
      <c r="D54" s="388">
        <v>44965716.979999997</v>
      </c>
      <c r="E54" s="388">
        <v>10183736.32</v>
      </c>
      <c r="F54" s="388">
        <v>55149453.299999997</v>
      </c>
      <c r="G54" s="391">
        <v>42.64</v>
      </c>
    </row>
    <row r="55" spans="1:9" ht="15.75" thickBot="1">
      <c r="A55" s="86">
        <v>50</v>
      </c>
      <c r="B55" s="87" t="s">
        <v>819</v>
      </c>
      <c r="C55" s="59">
        <v>1279915</v>
      </c>
      <c r="D55" s="405">
        <v>15813213.02</v>
      </c>
      <c r="E55" s="405">
        <v>6657702.8700000001</v>
      </c>
      <c r="F55" s="405">
        <v>22470915.890000001</v>
      </c>
      <c r="G55" s="407">
        <v>17.559999999999999</v>
      </c>
    </row>
    <row r="57" spans="1:9">
      <c r="A57" s="167" t="s">
        <v>223</v>
      </c>
    </row>
    <row r="58" spans="1:9">
      <c r="A58" s="167" t="s">
        <v>319</v>
      </c>
      <c r="B58"/>
      <c r="C58"/>
      <c r="D58" s="155"/>
      <c r="E58" s="155"/>
      <c r="F58" s="155"/>
      <c r="G58" s="163"/>
      <c r="H58"/>
      <c r="I58"/>
    </row>
    <row r="59" spans="1:9">
      <c r="A59" s="167" t="s">
        <v>225</v>
      </c>
      <c r="B59"/>
      <c r="C59"/>
      <c r="D59" s="155"/>
      <c r="E59" s="155"/>
      <c r="F59" s="155"/>
      <c r="G59" s="163"/>
      <c r="H59"/>
      <c r="I59"/>
    </row>
    <row r="60" spans="1:9">
      <c r="B60"/>
      <c r="C60"/>
      <c r="D60" s="155"/>
      <c r="E60" s="155"/>
      <c r="F60" s="155"/>
      <c r="G60" s="163"/>
      <c r="H60"/>
      <c r="I60"/>
    </row>
    <row r="61" spans="1:9">
      <c r="A61" s="128" t="s">
        <v>143</v>
      </c>
      <c r="B61"/>
      <c r="C61"/>
      <c r="D61" s="155"/>
      <c r="E61" s="155"/>
      <c r="F61" s="155"/>
      <c r="G61" s="163"/>
      <c r="H61"/>
      <c r="I61"/>
    </row>
  </sheetData>
  <hyperlinks>
    <hyperlink ref="A1" location="'Table index'!A1" display="Return to Table Index" xr:uid="{558E480E-4FCC-43F9-BE69-674B050A2F21}"/>
  </hyperlinks>
  <pageMargins left="0.70866141732283472" right="0.70866141732283472" top="0.74803149606299213" bottom="0.35433070866141736" header="0.31496062992125984" footer="0.31496062992125984"/>
  <pageSetup paperSize="9" scale="12"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G72"/>
  <sheetViews>
    <sheetView showGridLines="0" workbookViewId="0"/>
  </sheetViews>
  <sheetFormatPr defaultRowHeight="15"/>
  <cols>
    <col min="1" max="1" width="7.140625" customWidth="1"/>
    <col min="2" max="2" width="27.85546875" customWidth="1"/>
    <col min="3" max="5" width="18.42578125" customWidth="1"/>
    <col min="6" max="6" width="14.85546875" bestFit="1" customWidth="1"/>
    <col min="7" max="7" width="19" bestFit="1" customWidth="1"/>
  </cols>
  <sheetData>
    <row r="1" spans="1:7">
      <c r="A1" s="612" t="s">
        <v>137</v>
      </c>
    </row>
    <row r="2" spans="1:7">
      <c r="A2" s="110" t="s">
        <v>321</v>
      </c>
    </row>
    <row r="3" spans="1:7">
      <c r="A3" t="s">
        <v>322</v>
      </c>
    </row>
    <row r="4" spans="1:7" ht="15.75" thickBot="1"/>
    <row r="5" spans="1:7" ht="30">
      <c r="A5" s="659" t="s">
        <v>251</v>
      </c>
      <c r="B5" s="62" t="s">
        <v>260</v>
      </c>
      <c r="C5" s="56" t="s">
        <v>217</v>
      </c>
      <c r="D5" s="57" t="s">
        <v>200</v>
      </c>
      <c r="E5" s="408" t="s">
        <v>218</v>
      </c>
      <c r="F5" s="408" t="s">
        <v>219</v>
      </c>
      <c r="G5" s="409" t="s">
        <v>220</v>
      </c>
    </row>
    <row r="6" spans="1:7">
      <c r="A6" s="84">
        <v>1</v>
      </c>
      <c r="B6" s="85" t="s">
        <v>866</v>
      </c>
      <c r="C6" s="32">
        <v>78956</v>
      </c>
      <c r="D6" s="394">
        <v>669833955.58000004</v>
      </c>
      <c r="E6" s="388">
        <v>348572.2</v>
      </c>
      <c r="F6" s="388">
        <v>670182527.77999997</v>
      </c>
      <c r="G6" s="391">
        <v>8488.0499999999993</v>
      </c>
    </row>
    <row r="7" spans="1:7">
      <c r="A7" s="84">
        <v>2</v>
      </c>
      <c r="B7" s="85" t="s">
        <v>871</v>
      </c>
      <c r="C7" s="32">
        <v>57082</v>
      </c>
      <c r="D7" s="394">
        <v>409878764.75</v>
      </c>
      <c r="E7" s="388">
        <v>224791.2</v>
      </c>
      <c r="F7" s="388">
        <v>410103555.94999999</v>
      </c>
      <c r="G7" s="391">
        <v>7184.46</v>
      </c>
    </row>
    <row r="8" spans="1:7">
      <c r="A8" s="84">
        <v>3</v>
      </c>
      <c r="B8" s="85" t="s">
        <v>879</v>
      </c>
      <c r="C8" s="32">
        <v>24290</v>
      </c>
      <c r="D8" s="394">
        <v>183410125.49000001</v>
      </c>
      <c r="E8" s="388">
        <v>392424.1</v>
      </c>
      <c r="F8" s="388">
        <v>183802549.59</v>
      </c>
      <c r="G8" s="391">
        <v>7567</v>
      </c>
    </row>
    <row r="9" spans="1:7">
      <c r="A9" s="84">
        <v>4</v>
      </c>
      <c r="B9" s="85" t="s">
        <v>934</v>
      </c>
      <c r="C9" s="32">
        <v>24283</v>
      </c>
      <c r="D9" s="394">
        <v>173480135.31</v>
      </c>
      <c r="E9" s="388">
        <v>328506.3</v>
      </c>
      <c r="F9" s="388">
        <v>173808641.61000001</v>
      </c>
      <c r="G9" s="391">
        <v>7157.63</v>
      </c>
    </row>
    <row r="10" spans="1:7">
      <c r="A10" s="84">
        <v>5</v>
      </c>
      <c r="B10" s="85" t="s">
        <v>882</v>
      </c>
      <c r="C10" s="32">
        <v>47550</v>
      </c>
      <c r="D10" s="394">
        <v>162218788.24000001</v>
      </c>
      <c r="E10" s="388">
        <v>540442.4</v>
      </c>
      <c r="F10" s="388">
        <v>162759230.63999999</v>
      </c>
      <c r="G10" s="391">
        <v>3422.91</v>
      </c>
    </row>
    <row r="11" spans="1:7">
      <c r="A11" s="84">
        <v>6</v>
      </c>
      <c r="B11" s="85" t="s">
        <v>883</v>
      </c>
      <c r="C11" s="32">
        <v>14875</v>
      </c>
      <c r="D11" s="394">
        <v>160804376.41</v>
      </c>
      <c r="E11" s="388">
        <v>75980.800000000003</v>
      </c>
      <c r="F11" s="388">
        <v>160880357.21000001</v>
      </c>
      <c r="G11" s="391">
        <v>10815.49</v>
      </c>
    </row>
    <row r="12" spans="1:7">
      <c r="A12" s="84">
        <v>7</v>
      </c>
      <c r="B12" s="85" t="s">
        <v>885</v>
      </c>
      <c r="C12" s="32">
        <v>7845</v>
      </c>
      <c r="D12" s="394">
        <v>146883368.13</v>
      </c>
      <c r="E12" s="388">
        <v>60332.5</v>
      </c>
      <c r="F12" s="388">
        <v>146943700.63</v>
      </c>
      <c r="G12" s="391">
        <v>18730.87</v>
      </c>
    </row>
    <row r="13" spans="1:7">
      <c r="A13" s="84">
        <v>8</v>
      </c>
      <c r="B13" s="85" t="s">
        <v>887</v>
      </c>
      <c r="C13" s="32">
        <v>40789</v>
      </c>
      <c r="D13" s="394">
        <v>142784559.5</v>
      </c>
      <c r="E13" s="388">
        <v>564431.69999999995</v>
      </c>
      <c r="F13" s="388">
        <v>143348991.19999999</v>
      </c>
      <c r="G13" s="391">
        <v>3514.4</v>
      </c>
    </row>
    <row r="14" spans="1:7">
      <c r="A14" s="84">
        <v>9</v>
      </c>
      <c r="B14" s="85" t="s">
        <v>890</v>
      </c>
      <c r="C14" s="32">
        <v>19188</v>
      </c>
      <c r="D14" s="394">
        <v>139040632.58000001</v>
      </c>
      <c r="E14" s="388">
        <v>95709.6</v>
      </c>
      <c r="F14" s="388">
        <v>139136342.18000001</v>
      </c>
      <c r="G14" s="391">
        <v>7251.22</v>
      </c>
    </row>
    <row r="15" spans="1:7">
      <c r="A15" s="84">
        <v>10</v>
      </c>
      <c r="B15" s="85" t="s">
        <v>893</v>
      </c>
      <c r="C15" s="32">
        <v>16586</v>
      </c>
      <c r="D15" s="394">
        <v>130157390.47</v>
      </c>
      <c r="E15" s="388">
        <v>202757.9</v>
      </c>
      <c r="F15" s="388">
        <v>130360148.37</v>
      </c>
      <c r="G15" s="391">
        <v>7859.65</v>
      </c>
    </row>
    <row r="16" spans="1:7">
      <c r="A16" s="84">
        <v>11</v>
      </c>
      <c r="B16" s="85" t="s">
        <v>894</v>
      </c>
      <c r="C16" s="32">
        <v>17128</v>
      </c>
      <c r="D16" s="394">
        <v>127898581.93000001</v>
      </c>
      <c r="E16" s="388">
        <v>51817.7</v>
      </c>
      <c r="F16" s="388">
        <v>127950399.63</v>
      </c>
      <c r="G16" s="391">
        <v>7470.25</v>
      </c>
    </row>
    <row r="17" spans="1:7">
      <c r="A17" s="84">
        <v>12</v>
      </c>
      <c r="B17" s="85" t="s">
        <v>900</v>
      </c>
      <c r="C17" s="32">
        <v>26049</v>
      </c>
      <c r="D17" s="394">
        <v>108262392.7</v>
      </c>
      <c r="E17" s="388">
        <v>532032</v>
      </c>
      <c r="F17" s="388">
        <v>108794424.7</v>
      </c>
      <c r="G17" s="391">
        <v>4176.53</v>
      </c>
    </row>
    <row r="18" spans="1:7">
      <c r="A18" s="84">
        <v>13</v>
      </c>
      <c r="B18" s="85" t="s">
        <v>903</v>
      </c>
      <c r="C18" s="32">
        <v>23924</v>
      </c>
      <c r="D18" s="394">
        <v>102507599.92</v>
      </c>
      <c r="E18" s="388">
        <v>416673.8</v>
      </c>
      <c r="F18" s="388">
        <v>102924273.72</v>
      </c>
      <c r="G18" s="391">
        <v>4302.13</v>
      </c>
    </row>
    <row r="19" spans="1:7">
      <c r="A19" s="84">
        <v>14</v>
      </c>
      <c r="B19" s="645" t="s">
        <v>905</v>
      </c>
      <c r="C19" s="93">
        <v>9983</v>
      </c>
      <c r="D19" s="487">
        <v>98418216.400000006</v>
      </c>
      <c r="E19" s="488">
        <v>42396.6</v>
      </c>
      <c r="F19" s="488">
        <v>98460613</v>
      </c>
      <c r="G19" s="489">
        <v>9862.83</v>
      </c>
    </row>
    <row r="20" spans="1:7">
      <c r="A20" s="84">
        <v>15</v>
      </c>
      <c r="B20" s="85" t="s">
        <v>935</v>
      </c>
      <c r="C20" s="32">
        <v>17521</v>
      </c>
      <c r="D20" s="394">
        <v>82706696.950000003</v>
      </c>
      <c r="E20" s="388">
        <v>228321.1</v>
      </c>
      <c r="F20" s="388">
        <v>82935018.049999997</v>
      </c>
      <c r="G20" s="391">
        <v>4733.46</v>
      </c>
    </row>
    <row r="21" spans="1:7">
      <c r="A21" s="84">
        <v>16</v>
      </c>
      <c r="B21" s="85" t="s">
        <v>936</v>
      </c>
      <c r="C21" s="32">
        <v>4440</v>
      </c>
      <c r="D21" s="394">
        <v>81029525.829999998</v>
      </c>
      <c r="E21" s="388">
        <v>48541.8</v>
      </c>
      <c r="F21" s="388">
        <v>81078067.629999995</v>
      </c>
      <c r="G21" s="391">
        <v>18260.830000000002</v>
      </c>
    </row>
    <row r="22" spans="1:7">
      <c r="A22" s="84">
        <v>17</v>
      </c>
      <c r="B22" s="85" t="s">
        <v>937</v>
      </c>
      <c r="C22" s="32">
        <v>10102</v>
      </c>
      <c r="D22" s="394">
        <v>74475883.790000007</v>
      </c>
      <c r="E22" s="388">
        <v>120585.8</v>
      </c>
      <c r="F22" s="388">
        <v>74596469.590000004</v>
      </c>
      <c r="G22" s="391">
        <v>7384.33</v>
      </c>
    </row>
    <row r="23" spans="1:7">
      <c r="A23" s="84">
        <v>18</v>
      </c>
      <c r="B23" s="85" t="s">
        <v>938</v>
      </c>
      <c r="C23" s="32">
        <v>23046</v>
      </c>
      <c r="D23" s="394">
        <v>72511526.959999993</v>
      </c>
      <c r="E23" s="388">
        <v>135543</v>
      </c>
      <c r="F23" s="388">
        <v>72647069.959999993</v>
      </c>
      <c r="G23" s="391">
        <v>3152.26</v>
      </c>
    </row>
    <row r="24" spans="1:7">
      <c r="A24" s="84">
        <v>19</v>
      </c>
      <c r="B24" s="85" t="s">
        <v>939</v>
      </c>
      <c r="C24" s="32">
        <v>8900</v>
      </c>
      <c r="D24" s="394">
        <v>72145245.799999997</v>
      </c>
      <c r="E24" s="388">
        <v>102644.4</v>
      </c>
      <c r="F24" s="388">
        <v>72247890.200000003</v>
      </c>
      <c r="G24" s="391">
        <v>8117.74</v>
      </c>
    </row>
    <row r="25" spans="1:7">
      <c r="A25" s="84">
        <v>20</v>
      </c>
      <c r="B25" s="85" t="s">
        <v>940</v>
      </c>
      <c r="C25" s="32">
        <v>18386</v>
      </c>
      <c r="D25" s="394">
        <v>69950269.170000002</v>
      </c>
      <c r="E25" s="388">
        <v>247696.7</v>
      </c>
      <c r="F25" s="388">
        <v>70197965.870000005</v>
      </c>
      <c r="G25" s="391">
        <v>3818.01</v>
      </c>
    </row>
    <row r="26" spans="1:7">
      <c r="A26" s="84">
        <v>21</v>
      </c>
      <c r="B26" s="85" t="s">
        <v>941</v>
      </c>
      <c r="C26" s="32">
        <v>12070</v>
      </c>
      <c r="D26" s="394">
        <v>69274393.530000001</v>
      </c>
      <c r="E26" s="388">
        <v>177859.4</v>
      </c>
      <c r="F26" s="388">
        <v>69452252.930000007</v>
      </c>
      <c r="G26" s="391">
        <v>5754.12</v>
      </c>
    </row>
    <row r="27" spans="1:7">
      <c r="A27" s="84">
        <v>22</v>
      </c>
      <c r="B27" s="85" t="s">
        <v>942</v>
      </c>
      <c r="C27" s="32">
        <v>11631</v>
      </c>
      <c r="D27" s="394">
        <v>67371310.540000007</v>
      </c>
      <c r="E27" s="388">
        <v>30295.599999999999</v>
      </c>
      <c r="F27" s="388">
        <v>67401606.140000001</v>
      </c>
      <c r="G27" s="391">
        <v>5795</v>
      </c>
    </row>
    <row r="28" spans="1:7">
      <c r="A28" s="84">
        <v>23</v>
      </c>
      <c r="B28" s="85" t="s">
        <v>943</v>
      </c>
      <c r="C28" s="32">
        <v>48402</v>
      </c>
      <c r="D28" s="394">
        <v>60027400.799999997</v>
      </c>
      <c r="E28" s="388">
        <v>790484.4</v>
      </c>
      <c r="F28" s="388">
        <v>60817885.200000003</v>
      </c>
      <c r="G28" s="391">
        <v>1256.52</v>
      </c>
    </row>
    <row r="29" spans="1:7">
      <c r="A29" s="84">
        <v>24</v>
      </c>
      <c r="B29" s="85" t="s">
        <v>944</v>
      </c>
      <c r="C29" s="32">
        <v>8949</v>
      </c>
      <c r="D29" s="394">
        <v>57459914.649999999</v>
      </c>
      <c r="E29" s="388">
        <v>165319.1</v>
      </c>
      <c r="F29" s="388">
        <v>57625233.75</v>
      </c>
      <c r="G29" s="391">
        <v>6439.29</v>
      </c>
    </row>
    <row r="30" spans="1:7" ht="15.75" thickBot="1">
      <c r="A30" s="86">
        <v>25</v>
      </c>
      <c r="B30" s="87" t="s">
        <v>323</v>
      </c>
      <c r="C30" s="38">
        <v>139692</v>
      </c>
      <c r="D30" s="390">
        <v>53723087.729999997</v>
      </c>
      <c r="E30" s="405">
        <v>2843041.3</v>
      </c>
      <c r="F30" s="405">
        <v>56566129.030000001</v>
      </c>
      <c r="G30" s="407">
        <v>404.93</v>
      </c>
    </row>
    <row r="31" spans="1:7">
      <c r="A31" s="330"/>
      <c r="B31" s="331"/>
      <c r="C31" s="332"/>
      <c r="D31" s="333"/>
      <c r="E31" s="334"/>
      <c r="F31" s="334"/>
      <c r="G31" s="335"/>
    </row>
    <row r="32" spans="1:7">
      <c r="A32" s="167" t="s">
        <v>223</v>
      </c>
      <c r="B32" s="331"/>
      <c r="C32" s="332"/>
      <c r="D32" s="333"/>
      <c r="E32" s="334"/>
      <c r="F32" s="334"/>
      <c r="G32" s="335"/>
    </row>
    <row r="33" spans="1:7">
      <c r="A33" s="167" t="s">
        <v>319</v>
      </c>
    </row>
    <row r="34" spans="1:7">
      <c r="A34" s="167" t="s">
        <v>225</v>
      </c>
    </row>
    <row r="35" spans="1:7">
      <c r="A35" s="434" t="s">
        <v>324</v>
      </c>
    </row>
    <row r="36" spans="1:7">
      <c r="A36" s="434" t="s">
        <v>325</v>
      </c>
    </row>
    <row r="38" spans="1:7">
      <c r="A38" s="128"/>
    </row>
    <row r="39" spans="1:7">
      <c r="A39" s="110" t="s">
        <v>326</v>
      </c>
    </row>
    <row r="40" spans="1:7">
      <c r="A40" t="s">
        <v>322</v>
      </c>
    </row>
    <row r="41" spans="1:7" ht="15.75" thickBot="1"/>
    <row r="42" spans="1:7" ht="30">
      <c r="A42" s="659" t="s">
        <v>251</v>
      </c>
      <c r="B42" s="62" t="s">
        <v>260</v>
      </c>
      <c r="C42" s="56" t="s">
        <v>217</v>
      </c>
      <c r="D42" s="57" t="s">
        <v>200</v>
      </c>
      <c r="E42" s="408" t="s">
        <v>218</v>
      </c>
      <c r="F42" s="408" t="s">
        <v>219</v>
      </c>
      <c r="G42" s="409" t="s">
        <v>220</v>
      </c>
    </row>
    <row r="43" spans="1:7">
      <c r="A43" s="84">
        <v>1</v>
      </c>
      <c r="B43" s="85" t="s">
        <v>866</v>
      </c>
      <c r="C43" s="32">
        <v>78956</v>
      </c>
      <c r="D43" s="394">
        <v>669833955.58000004</v>
      </c>
      <c r="E43" s="388">
        <v>348572.2</v>
      </c>
      <c r="F43" s="388">
        <v>670182527.77999997</v>
      </c>
      <c r="G43" s="391">
        <v>8488.0499999999993</v>
      </c>
    </row>
    <row r="44" spans="1:7">
      <c r="A44" s="84">
        <v>2</v>
      </c>
      <c r="B44" s="85" t="s">
        <v>868</v>
      </c>
      <c r="C44" s="32">
        <v>73601</v>
      </c>
      <c r="D44" s="394">
        <v>517329068.73000002</v>
      </c>
      <c r="E44" s="388">
        <v>1750475.3</v>
      </c>
      <c r="F44" s="388">
        <v>519079544.02999997</v>
      </c>
      <c r="G44" s="391">
        <v>7052.62</v>
      </c>
    </row>
    <row r="45" spans="1:7">
      <c r="A45" s="84">
        <v>3</v>
      </c>
      <c r="B45" s="85" t="s">
        <v>869</v>
      </c>
      <c r="C45" s="32">
        <v>281099</v>
      </c>
      <c r="D45" s="394">
        <v>482137569.43000001</v>
      </c>
      <c r="E45" s="388">
        <v>6645805.5</v>
      </c>
      <c r="F45" s="388">
        <v>488783374.93000001</v>
      </c>
      <c r="G45" s="391">
        <v>1738.83</v>
      </c>
    </row>
    <row r="46" spans="1:7">
      <c r="A46" s="84">
        <v>4</v>
      </c>
      <c r="B46" s="85" t="s">
        <v>870</v>
      </c>
      <c r="C46" s="32">
        <v>472372</v>
      </c>
      <c r="D46" s="394">
        <v>463999618.94999999</v>
      </c>
      <c r="E46" s="388">
        <v>6259476.5</v>
      </c>
      <c r="F46" s="388">
        <v>470259095.44999999</v>
      </c>
      <c r="G46" s="391">
        <v>995.53</v>
      </c>
    </row>
    <row r="47" spans="1:7">
      <c r="A47" s="84">
        <v>5</v>
      </c>
      <c r="B47" s="85" t="s">
        <v>871</v>
      </c>
      <c r="C47" s="32">
        <v>57082</v>
      </c>
      <c r="D47" s="394">
        <v>409878764.75</v>
      </c>
      <c r="E47" s="388">
        <v>224791.2</v>
      </c>
      <c r="F47" s="388">
        <v>410103555.94999999</v>
      </c>
      <c r="G47" s="391">
        <v>7184.46</v>
      </c>
    </row>
    <row r="48" spans="1:7">
      <c r="A48" s="84">
        <v>6</v>
      </c>
      <c r="B48" s="85" t="s">
        <v>872</v>
      </c>
      <c r="C48" s="32">
        <v>2819530</v>
      </c>
      <c r="D48" s="394">
        <v>335781950.13</v>
      </c>
      <c r="E48" s="388">
        <v>43607034.5</v>
      </c>
      <c r="F48" s="388">
        <v>379388984.63</v>
      </c>
      <c r="G48" s="391">
        <v>134.56</v>
      </c>
    </row>
    <row r="49" spans="1:7">
      <c r="A49" s="84">
        <v>7</v>
      </c>
      <c r="B49" s="85" t="s">
        <v>836</v>
      </c>
      <c r="C49" s="32">
        <v>1221393</v>
      </c>
      <c r="D49" s="394">
        <v>307397314.79000002</v>
      </c>
      <c r="E49" s="388">
        <v>12395724.5</v>
      </c>
      <c r="F49" s="388">
        <v>319793039.29000002</v>
      </c>
      <c r="G49" s="391">
        <v>261.83</v>
      </c>
    </row>
    <row r="50" spans="1:7">
      <c r="A50" s="84">
        <v>8</v>
      </c>
      <c r="B50" s="85" t="s">
        <v>874</v>
      </c>
      <c r="C50" s="32">
        <v>14517</v>
      </c>
      <c r="D50" s="394">
        <v>237842536.03999999</v>
      </c>
      <c r="E50" s="388">
        <v>383558.8</v>
      </c>
      <c r="F50" s="388">
        <v>238226094.84</v>
      </c>
      <c r="G50" s="391">
        <v>16410.150000000001</v>
      </c>
    </row>
    <row r="51" spans="1:7">
      <c r="A51" s="84">
        <v>9</v>
      </c>
      <c r="B51" s="85" t="s">
        <v>876</v>
      </c>
      <c r="C51" s="32">
        <v>390442</v>
      </c>
      <c r="D51" s="394">
        <v>221186538.16999999</v>
      </c>
      <c r="E51" s="388">
        <v>8594869.0999999996</v>
      </c>
      <c r="F51" s="388">
        <v>229781407.27000001</v>
      </c>
      <c r="G51" s="391">
        <v>588.52</v>
      </c>
    </row>
    <row r="52" spans="1:7">
      <c r="A52" s="84">
        <v>10</v>
      </c>
      <c r="B52" s="85" t="s">
        <v>877</v>
      </c>
      <c r="C52" s="32">
        <v>29631</v>
      </c>
      <c r="D52" s="394">
        <v>211485611.97</v>
      </c>
      <c r="E52" s="388">
        <v>421974.9</v>
      </c>
      <c r="F52" s="388">
        <v>211907586.87</v>
      </c>
      <c r="G52" s="391">
        <v>7151.55</v>
      </c>
    </row>
    <row r="53" spans="1:7">
      <c r="A53" s="84">
        <v>11</v>
      </c>
      <c r="B53" s="85" t="s">
        <v>880</v>
      </c>
      <c r="C53" s="32">
        <v>75266</v>
      </c>
      <c r="D53" s="394">
        <v>177155592.83000001</v>
      </c>
      <c r="E53" s="388">
        <v>1906742.1</v>
      </c>
      <c r="F53" s="388">
        <v>179062334.93000001</v>
      </c>
      <c r="G53" s="391">
        <v>2379.06</v>
      </c>
    </row>
    <row r="54" spans="1:7">
      <c r="A54" s="84">
        <v>12</v>
      </c>
      <c r="B54" s="85" t="s">
        <v>883</v>
      </c>
      <c r="C54" s="32">
        <v>14875</v>
      </c>
      <c r="D54" s="394">
        <v>160804376.41</v>
      </c>
      <c r="E54" s="388">
        <v>75980.800000000003</v>
      </c>
      <c r="F54" s="388">
        <v>160880357.21000001</v>
      </c>
      <c r="G54" s="391">
        <v>10815.49</v>
      </c>
    </row>
    <row r="55" spans="1:7">
      <c r="A55" s="84">
        <v>13</v>
      </c>
      <c r="B55" s="85" t="s">
        <v>884</v>
      </c>
      <c r="C55" s="32">
        <v>44696</v>
      </c>
      <c r="D55" s="394">
        <v>160559635.91999999</v>
      </c>
      <c r="E55" s="388">
        <v>1042882.1</v>
      </c>
      <c r="F55" s="388">
        <v>161602518.02000001</v>
      </c>
      <c r="G55" s="391">
        <v>3615.59</v>
      </c>
    </row>
    <row r="56" spans="1:7">
      <c r="A56" s="84">
        <v>14</v>
      </c>
      <c r="B56" s="85" t="s">
        <v>885</v>
      </c>
      <c r="C56" s="32">
        <v>7845</v>
      </c>
      <c r="D56" s="394">
        <v>146883368.13</v>
      </c>
      <c r="E56" s="388">
        <v>60332.5</v>
      </c>
      <c r="F56" s="388">
        <v>146943700.63</v>
      </c>
      <c r="G56" s="391">
        <v>18730.87</v>
      </c>
    </row>
    <row r="57" spans="1:7">
      <c r="A57" s="84">
        <v>15</v>
      </c>
      <c r="B57" s="85" t="s">
        <v>890</v>
      </c>
      <c r="C57" s="32">
        <v>19188</v>
      </c>
      <c r="D57" s="394">
        <v>139040632.58000001</v>
      </c>
      <c r="E57" s="388">
        <v>95709.6</v>
      </c>
      <c r="F57" s="388">
        <v>139136342.18000001</v>
      </c>
      <c r="G57" s="391">
        <v>7251.22</v>
      </c>
    </row>
    <row r="58" spans="1:7">
      <c r="A58" s="84">
        <v>16</v>
      </c>
      <c r="B58" s="85" t="s">
        <v>894</v>
      </c>
      <c r="C58" s="32">
        <v>17128</v>
      </c>
      <c r="D58" s="394">
        <v>127898581.93000001</v>
      </c>
      <c r="E58" s="388">
        <v>51817.7</v>
      </c>
      <c r="F58" s="388">
        <v>127950399.63</v>
      </c>
      <c r="G58" s="391">
        <v>7470.25</v>
      </c>
    </row>
    <row r="59" spans="1:7">
      <c r="A59" s="84">
        <v>17</v>
      </c>
      <c r="B59" s="85" t="s">
        <v>895</v>
      </c>
      <c r="C59" s="32">
        <v>120397</v>
      </c>
      <c r="D59" s="394">
        <v>127146661.98</v>
      </c>
      <c r="E59" s="388">
        <v>1562887.4</v>
      </c>
      <c r="F59" s="388">
        <v>128709549.38</v>
      </c>
      <c r="G59" s="391">
        <v>1069.04</v>
      </c>
    </row>
    <row r="60" spans="1:7">
      <c r="A60" s="84">
        <v>18</v>
      </c>
      <c r="B60" s="85" t="s">
        <v>897</v>
      </c>
      <c r="C60" s="32">
        <v>23115</v>
      </c>
      <c r="D60" s="394">
        <v>122746155.97</v>
      </c>
      <c r="E60" s="388">
        <v>571251.1</v>
      </c>
      <c r="F60" s="388">
        <v>123317407.06999999</v>
      </c>
      <c r="G60" s="391">
        <v>5334.95</v>
      </c>
    </row>
    <row r="61" spans="1:7">
      <c r="A61" s="84">
        <v>19</v>
      </c>
      <c r="B61" s="85" t="s">
        <v>898</v>
      </c>
      <c r="C61" s="32">
        <v>81733</v>
      </c>
      <c r="D61" s="394">
        <v>112739881.65000001</v>
      </c>
      <c r="E61" s="388">
        <v>1831386.3</v>
      </c>
      <c r="F61" s="388">
        <v>114571267.95</v>
      </c>
      <c r="G61" s="391">
        <v>1401.77</v>
      </c>
    </row>
    <row r="62" spans="1:7">
      <c r="A62" s="84">
        <v>20</v>
      </c>
      <c r="B62" s="85" t="s">
        <v>904</v>
      </c>
      <c r="C62" s="32">
        <v>1612</v>
      </c>
      <c r="D62" s="394">
        <v>101141090.40000001</v>
      </c>
      <c r="E62" s="388">
        <v>41931.599999999999</v>
      </c>
      <c r="F62" s="388">
        <v>101183022</v>
      </c>
      <c r="G62" s="391">
        <v>62768.62</v>
      </c>
    </row>
    <row r="63" spans="1:7">
      <c r="A63" s="84">
        <v>21</v>
      </c>
      <c r="B63" s="645" t="s">
        <v>905</v>
      </c>
      <c r="C63" s="93">
        <v>9983</v>
      </c>
      <c r="D63" s="487">
        <v>98418216.400000006</v>
      </c>
      <c r="E63" s="488">
        <v>42396.6</v>
      </c>
      <c r="F63" s="488">
        <v>98460613</v>
      </c>
      <c r="G63" s="489">
        <v>9862.83</v>
      </c>
    </row>
    <row r="64" spans="1:7">
      <c r="A64" s="84">
        <v>22</v>
      </c>
      <c r="B64" s="85" t="s">
        <v>906</v>
      </c>
      <c r="C64" s="32">
        <v>39919</v>
      </c>
      <c r="D64" s="394">
        <v>92127038.129999995</v>
      </c>
      <c r="E64" s="388">
        <v>937973.4</v>
      </c>
      <c r="F64" s="388">
        <v>93065011.530000001</v>
      </c>
      <c r="G64" s="391">
        <v>2331.35</v>
      </c>
    </row>
    <row r="65" spans="1:7">
      <c r="A65" s="84">
        <v>23</v>
      </c>
      <c r="B65" s="85" t="s">
        <v>907</v>
      </c>
      <c r="C65" s="32">
        <v>80230</v>
      </c>
      <c r="D65" s="394">
        <v>91422784.870000005</v>
      </c>
      <c r="E65" s="388">
        <v>1755229</v>
      </c>
      <c r="F65" s="388">
        <v>93178013.870000005</v>
      </c>
      <c r="G65" s="391">
        <v>1161.3900000000001</v>
      </c>
    </row>
    <row r="66" spans="1:7">
      <c r="A66" s="84">
        <v>24</v>
      </c>
      <c r="B66" s="85" t="s">
        <v>908</v>
      </c>
      <c r="C66" s="32">
        <v>108253</v>
      </c>
      <c r="D66" s="394">
        <v>89718166.189999998</v>
      </c>
      <c r="E66" s="388">
        <v>1915090.2</v>
      </c>
      <c r="F66" s="388">
        <v>91633256.390000001</v>
      </c>
      <c r="G66" s="391">
        <v>846.47</v>
      </c>
    </row>
    <row r="67" spans="1:7" ht="15.75" thickBot="1">
      <c r="A67" s="86">
        <v>25</v>
      </c>
      <c r="B67" s="87" t="s">
        <v>945</v>
      </c>
      <c r="C67" s="38">
        <v>26986</v>
      </c>
      <c r="D67" s="390">
        <v>85666373.760000005</v>
      </c>
      <c r="E67" s="405">
        <v>474393.4</v>
      </c>
      <c r="F67" s="405">
        <v>86140767.159999996</v>
      </c>
      <c r="G67" s="407">
        <v>3192.05</v>
      </c>
    </row>
    <row r="68" spans="1:7">
      <c r="A68" s="330"/>
      <c r="B68" s="331"/>
      <c r="C68" s="332"/>
      <c r="D68" s="333"/>
      <c r="E68" s="334"/>
      <c r="F68" s="334"/>
      <c r="G68" s="335"/>
    </row>
    <row r="69" spans="1:7">
      <c r="A69" s="167" t="s">
        <v>223</v>
      </c>
    </row>
    <row r="70" spans="1:7">
      <c r="A70" s="167" t="s">
        <v>319</v>
      </c>
    </row>
    <row r="71" spans="1:7">
      <c r="A71" s="167" t="s">
        <v>225</v>
      </c>
    </row>
    <row r="72" spans="1:7">
      <c r="A72" s="128" t="s">
        <v>143</v>
      </c>
    </row>
  </sheetData>
  <hyperlinks>
    <hyperlink ref="A1" location="'Table index'!A1" display="Return to Table Index" xr:uid="{8BB154C5-F949-4715-A141-BA02A05D4744}"/>
  </hyperlinks>
  <pageMargins left="0.70866141732283472" right="0.70866141732283472" top="0.74803149606299213" bottom="0.35433070866141736" header="0.31496062992125984" footer="0.31496062992125984"/>
  <pageSetup paperSize="9" scale="10"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EA03-3F9A-481B-A4D5-BD6B91023FF7}">
  <sheetPr>
    <tabColor rgb="FF92D050"/>
    <pageSetUpPr fitToPage="1"/>
  </sheetPr>
  <dimension ref="A1:H60"/>
  <sheetViews>
    <sheetView showGridLines="0" workbookViewId="0"/>
  </sheetViews>
  <sheetFormatPr defaultRowHeight="15"/>
  <cols>
    <col min="1" max="1" width="7.140625" customWidth="1"/>
    <col min="2" max="2" width="12.85546875" style="128" bestFit="1" customWidth="1"/>
    <col min="3" max="3" width="30.140625" customWidth="1"/>
    <col min="4" max="7" width="14.85546875" customWidth="1"/>
    <col min="8" max="8" width="14.140625" customWidth="1"/>
  </cols>
  <sheetData>
    <row r="1" spans="1:8">
      <c r="A1" s="612" t="s">
        <v>137</v>
      </c>
    </row>
    <row r="2" spans="1:8">
      <c r="A2" s="110" t="s">
        <v>327</v>
      </c>
      <c r="B2" s="466"/>
    </row>
    <row r="3" spans="1:8">
      <c r="A3" t="s">
        <v>328</v>
      </c>
    </row>
    <row r="4" spans="1:8" ht="15.75" thickBot="1"/>
    <row r="5" spans="1:8" ht="30">
      <c r="A5" s="659" t="s">
        <v>251</v>
      </c>
      <c r="B5" s="679" t="s">
        <v>259</v>
      </c>
      <c r="C5" s="62" t="s">
        <v>260</v>
      </c>
      <c r="D5" s="56" t="s">
        <v>217</v>
      </c>
      <c r="E5" s="57" t="s">
        <v>200</v>
      </c>
      <c r="F5" s="408" t="s">
        <v>218</v>
      </c>
      <c r="G5" s="408" t="s">
        <v>219</v>
      </c>
      <c r="H5" s="409" t="s">
        <v>220</v>
      </c>
    </row>
    <row r="6" spans="1:8" ht="30">
      <c r="A6" s="84">
        <v>1</v>
      </c>
      <c r="B6" s="554" t="s">
        <v>946</v>
      </c>
      <c r="C6" s="85" t="s">
        <v>947</v>
      </c>
      <c r="D6" s="93">
        <v>29267</v>
      </c>
      <c r="E6" s="487">
        <v>617774730.36000001</v>
      </c>
      <c r="F6" s="488">
        <v>391229.5</v>
      </c>
      <c r="G6" s="488">
        <v>618165959.86000001</v>
      </c>
      <c r="H6" s="489">
        <v>21121.599999999999</v>
      </c>
    </row>
    <row r="7" spans="1:8">
      <c r="A7" s="84">
        <v>2</v>
      </c>
      <c r="B7" s="554" t="s">
        <v>948</v>
      </c>
      <c r="C7" s="85" t="s">
        <v>868</v>
      </c>
      <c r="D7" s="32">
        <v>73601</v>
      </c>
      <c r="E7" s="394">
        <v>517329068.73000002</v>
      </c>
      <c r="F7" s="388">
        <v>1750475.3</v>
      </c>
      <c r="G7" s="388">
        <v>519079544.02999997</v>
      </c>
      <c r="H7" s="391">
        <v>7052.62</v>
      </c>
    </row>
    <row r="8" spans="1:8">
      <c r="A8" s="84">
        <v>3</v>
      </c>
      <c r="B8" s="554" t="s">
        <v>949</v>
      </c>
      <c r="C8" s="85" t="s">
        <v>869</v>
      </c>
      <c r="D8" s="32">
        <v>281098</v>
      </c>
      <c r="E8" s="394">
        <v>482135845.37</v>
      </c>
      <c r="F8" s="388">
        <v>6645773.9000000004</v>
      </c>
      <c r="G8" s="388">
        <v>488781619.26999998</v>
      </c>
      <c r="H8" s="391">
        <v>1738.83</v>
      </c>
    </row>
    <row r="9" spans="1:8">
      <c r="A9" s="84">
        <v>4</v>
      </c>
      <c r="B9" s="554" t="s">
        <v>950</v>
      </c>
      <c r="C9" s="85" t="s">
        <v>870</v>
      </c>
      <c r="D9" s="32">
        <v>472372</v>
      </c>
      <c r="E9" s="394">
        <v>463999618.94999999</v>
      </c>
      <c r="F9" s="388">
        <v>6259476.5</v>
      </c>
      <c r="G9" s="388">
        <v>470259095.44999999</v>
      </c>
      <c r="H9" s="391">
        <v>995.53</v>
      </c>
    </row>
    <row r="10" spans="1:8">
      <c r="A10" s="84">
        <v>5</v>
      </c>
      <c r="B10" s="554" t="s">
        <v>951</v>
      </c>
      <c r="C10" s="85" t="s">
        <v>872</v>
      </c>
      <c r="D10" s="32">
        <v>2819445</v>
      </c>
      <c r="E10" s="394">
        <v>335771645.27999997</v>
      </c>
      <c r="F10" s="388">
        <v>43605926.399999999</v>
      </c>
      <c r="G10" s="388">
        <v>379377571.68000001</v>
      </c>
      <c r="H10" s="391">
        <v>134.56</v>
      </c>
    </row>
    <row r="11" spans="1:8">
      <c r="A11" s="84">
        <v>6</v>
      </c>
      <c r="B11" s="554" t="s">
        <v>952</v>
      </c>
      <c r="C11" s="85" t="s">
        <v>873</v>
      </c>
      <c r="D11" s="32">
        <v>195774</v>
      </c>
      <c r="E11" s="394">
        <v>284745105.43000001</v>
      </c>
      <c r="F11" s="388">
        <v>4279261.8</v>
      </c>
      <c r="G11" s="388">
        <v>289024367.23000002</v>
      </c>
      <c r="H11" s="391">
        <v>1476.32</v>
      </c>
    </row>
    <row r="12" spans="1:8">
      <c r="A12" s="84">
        <v>7</v>
      </c>
      <c r="B12" s="554" t="s">
        <v>846</v>
      </c>
      <c r="C12" s="85" t="s">
        <v>836</v>
      </c>
      <c r="D12" s="32">
        <v>1161398</v>
      </c>
      <c r="E12" s="394">
        <v>280962598.75</v>
      </c>
      <c r="F12" s="388">
        <v>11559962.4</v>
      </c>
      <c r="G12" s="388">
        <v>292522561.14999998</v>
      </c>
      <c r="H12" s="391">
        <v>251.87</v>
      </c>
    </row>
    <row r="13" spans="1:8">
      <c r="A13" s="84">
        <v>8</v>
      </c>
      <c r="B13" s="554" t="s">
        <v>855</v>
      </c>
      <c r="C13" s="85" t="s">
        <v>856</v>
      </c>
      <c r="D13" s="32">
        <v>4235181</v>
      </c>
      <c r="E13" s="394">
        <v>274854153.37</v>
      </c>
      <c r="F13" s="388">
        <v>42902905.609999999</v>
      </c>
      <c r="G13" s="388">
        <v>317757058.98000002</v>
      </c>
      <c r="H13" s="391">
        <v>75.03</v>
      </c>
    </row>
    <row r="14" spans="1:8">
      <c r="A14" s="84">
        <v>9</v>
      </c>
      <c r="B14" s="554" t="s">
        <v>953</v>
      </c>
      <c r="C14" s="85" t="s">
        <v>874</v>
      </c>
      <c r="D14" s="32">
        <v>14517</v>
      </c>
      <c r="E14" s="394">
        <v>237842536.03999999</v>
      </c>
      <c r="F14" s="388">
        <v>383558.8</v>
      </c>
      <c r="G14" s="388">
        <v>238226094.84</v>
      </c>
      <c r="H14" s="391">
        <v>16410.150000000001</v>
      </c>
    </row>
    <row r="15" spans="1:8">
      <c r="A15" s="84">
        <v>10</v>
      </c>
      <c r="B15" s="554" t="s">
        <v>954</v>
      </c>
      <c r="C15" s="85" t="s">
        <v>875</v>
      </c>
      <c r="D15" s="32">
        <v>185173</v>
      </c>
      <c r="E15" s="394">
        <v>223098159.83000001</v>
      </c>
      <c r="F15" s="388">
        <v>1881290.2</v>
      </c>
      <c r="G15" s="388">
        <v>224979450.03</v>
      </c>
      <c r="H15" s="391">
        <v>1214.97</v>
      </c>
    </row>
    <row r="16" spans="1:8">
      <c r="A16" s="84">
        <v>11</v>
      </c>
      <c r="B16" s="554" t="s">
        <v>955</v>
      </c>
      <c r="C16" s="85" t="s">
        <v>877</v>
      </c>
      <c r="D16" s="32">
        <v>28363</v>
      </c>
      <c r="E16" s="394">
        <v>201645237.15000001</v>
      </c>
      <c r="F16" s="388">
        <v>418320.3</v>
      </c>
      <c r="G16" s="388">
        <v>202063557.44999999</v>
      </c>
      <c r="H16" s="391">
        <v>7124.2</v>
      </c>
    </row>
    <row r="17" spans="1:8">
      <c r="A17" s="84">
        <v>12</v>
      </c>
      <c r="B17" s="554" t="s">
        <v>956</v>
      </c>
      <c r="C17" s="85" t="s">
        <v>878</v>
      </c>
      <c r="D17" s="32">
        <v>159769</v>
      </c>
      <c r="E17" s="394">
        <v>199762604.84999999</v>
      </c>
      <c r="F17" s="388">
        <v>2079446.4</v>
      </c>
      <c r="G17" s="388">
        <v>201842051.25</v>
      </c>
      <c r="H17" s="391">
        <v>1263.3399999999999</v>
      </c>
    </row>
    <row r="18" spans="1:8">
      <c r="A18" s="84">
        <v>13</v>
      </c>
      <c r="B18" s="554" t="s">
        <v>957</v>
      </c>
      <c r="C18" s="85" t="s">
        <v>879</v>
      </c>
      <c r="D18" s="32">
        <v>24290</v>
      </c>
      <c r="E18" s="394">
        <v>183410125.49000001</v>
      </c>
      <c r="F18" s="388">
        <v>392424.1</v>
      </c>
      <c r="G18" s="388">
        <v>183802549.59</v>
      </c>
      <c r="H18" s="391">
        <v>7567</v>
      </c>
    </row>
    <row r="19" spans="1:8" ht="14.45" customHeight="1">
      <c r="A19" s="84">
        <v>14</v>
      </c>
      <c r="B19" s="554" t="s">
        <v>958</v>
      </c>
      <c r="C19" s="85" t="s">
        <v>880</v>
      </c>
      <c r="D19" s="32">
        <v>75263</v>
      </c>
      <c r="E19" s="394">
        <v>177149193.49000001</v>
      </c>
      <c r="F19" s="388">
        <v>1906647.3</v>
      </c>
      <c r="G19" s="388">
        <v>179055840.78999999</v>
      </c>
      <c r="H19" s="391">
        <v>2379.0700000000002</v>
      </c>
    </row>
    <row r="20" spans="1:8">
      <c r="A20" s="84">
        <v>15</v>
      </c>
      <c r="B20" s="554" t="s">
        <v>959</v>
      </c>
      <c r="C20" s="85" t="s">
        <v>881</v>
      </c>
      <c r="D20" s="32">
        <v>2196196</v>
      </c>
      <c r="E20" s="394">
        <v>167622616.13999999</v>
      </c>
      <c r="F20" s="388">
        <v>54172382.100000001</v>
      </c>
      <c r="G20" s="388">
        <v>221794998.24000001</v>
      </c>
      <c r="H20" s="391">
        <v>100.99</v>
      </c>
    </row>
    <row r="21" spans="1:8">
      <c r="A21" s="84">
        <v>16</v>
      </c>
      <c r="B21" s="554" t="s">
        <v>960</v>
      </c>
      <c r="C21" s="85" t="s">
        <v>882</v>
      </c>
      <c r="D21" s="32">
        <v>47549</v>
      </c>
      <c r="E21" s="394">
        <v>162215309.19</v>
      </c>
      <c r="F21" s="388">
        <v>540442.4</v>
      </c>
      <c r="G21" s="388">
        <v>162755751.59</v>
      </c>
      <c r="H21" s="391">
        <v>3422.91</v>
      </c>
    </row>
    <row r="22" spans="1:8">
      <c r="A22" s="84">
        <v>17</v>
      </c>
      <c r="B22" s="554" t="s">
        <v>961</v>
      </c>
      <c r="C22" s="85" t="s">
        <v>884</v>
      </c>
      <c r="D22" s="32">
        <v>44696</v>
      </c>
      <c r="E22" s="394">
        <v>160559635.91999999</v>
      </c>
      <c r="F22" s="388">
        <v>1042882.1</v>
      </c>
      <c r="G22" s="388">
        <v>161602518.02000001</v>
      </c>
      <c r="H22" s="391">
        <v>3615.59</v>
      </c>
    </row>
    <row r="23" spans="1:8">
      <c r="A23" s="84">
        <v>18</v>
      </c>
      <c r="B23" s="554" t="s">
        <v>962</v>
      </c>
      <c r="C23" s="85" t="s">
        <v>876</v>
      </c>
      <c r="D23" s="32">
        <v>280376</v>
      </c>
      <c r="E23" s="394">
        <v>159513522.83000001</v>
      </c>
      <c r="F23" s="388">
        <v>6243864</v>
      </c>
      <c r="G23" s="388">
        <v>165757386.83000001</v>
      </c>
      <c r="H23" s="391">
        <v>591.20000000000005</v>
      </c>
    </row>
    <row r="24" spans="1:8">
      <c r="A24" s="84">
        <v>19</v>
      </c>
      <c r="B24" s="554" t="s">
        <v>859</v>
      </c>
      <c r="C24" s="85" t="s">
        <v>860</v>
      </c>
      <c r="D24" s="32">
        <v>555406</v>
      </c>
      <c r="E24" s="394">
        <v>147544152.56</v>
      </c>
      <c r="F24" s="388">
        <v>12347195.6</v>
      </c>
      <c r="G24" s="388">
        <v>159891348.16</v>
      </c>
      <c r="H24" s="391">
        <v>287.88</v>
      </c>
    </row>
    <row r="25" spans="1:8">
      <c r="A25" s="84">
        <v>20</v>
      </c>
      <c r="B25" s="554" t="s">
        <v>963</v>
      </c>
      <c r="C25" s="85" t="s">
        <v>886</v>
      </c>
      <c r="D25" s="32">
        <v>821450</v>
      </c>
      <c r="E25" s="394">
        <v>145547791.38</v>
      </c>
      <c r="F25" s="388">
        <v>9256730.4000000004</v>
      </c>
      <c r="G25" s="388">
        <v>154804521.78</v>
      </c>
      <c r="H25" s="391">
        <v>188.45</v>
      </c>
    </row>
    <row r="26" spans="1:8">
      <c r="A26" s="84">
        <v>21</v>
      </c>
      <c r="B26" s="554" t="s">
        <v>964</v>
      </c>
      <c r="C26" s="85" t="s">
        <v>887</v>
      </c>
      <c r="D26" s="32">
        <v>40786</v>
      </c>
      <c r="E26" s="394">
        <v>142773991.78</v>
      </c>
      <c r="F26" s="388">
        <v>564384.69999999995</v>
      </c>
      <c r="G26" s="388">
        <v>143338376.47999999</v>
      </c>
      <c r="H26" s="391">
        <v>3514.4</v>
      </c>
    </row>
    <row r="27" spans="1:8">
      <c r="A27" s="84">
        <v>22</v>
      </c>
      <c r="B27" s="554" t="s">
        <v>965</v>
      </c>
      <c r="C27" s="85" t="s">
        <v>888</v>
      </c>
      <c r="D27" s="32">
        <v>11953</v>
      </c>
      <c r="E27" s="394">
        <v>142707923.66999999</v>
      </c>
      <c r="F27" s="388">
        <v>223955.8</v>
      </c>
      <c r="G27" s="388">
        <v>142931879.47</v>
      </c>
      <c r="H27" s="391">
        <v>11957.82</v>
      </c>
    </row>
    <row r="28" spans="1:8">
      <c r="A28" s="84">
        <v>23</v>
      </c>
      <c r="B28" s="554" t="s">
        <v>966</v>
      </c>
      <c r="C28" s="85" t="s">
        <v>889</v>
      </c>
      <c r="D28" s="32">
        <v>13922</v>
      </c>
      <c r="E28" s="394">
        <v>139381649.53</v>
      </c>
      <c r="F28" s="388">
        <v>135067.70000000001</v>
      </c>
      <c r="G28" s="388">
        <v>139516717.22999999</v>
      </c>
      <c r="H28" s="391">
        <v>10021.31</v>
      </c>
    </row>
    <row r="29" spans="1:8">
      <c r="A29" s="84">
        <v>24</v>
      </c>
      <c r="B29" s="554" t="s">
        <v>967</v>
      </c>
      <c r="C29" s="85" t="s">
        <v>891</v>
      </c>
      <c r="D29" s="32">
        <v>8183</v>
      </c>
      <c r="E29" s="394">
        <v>138163254.94</v>
      </c>
      <c r="F29" s="388">
        <v>175328</v>
      </c>
      <c r="G29" s="388">
        <v>138338582.94</v>
      </c>
      <c r="H29" s="391">
        <v>16905.61</v>
      </c>
    </row>
    <row r="30" spans="1:8">
      <c r="A30" s="84">
        <v>25</v>
      </c>
      <c r="B30" s="554" t="s">
        <v>968</v>
      </c>
      <c r="C30" s="85" t="s">
        <v>893</v>
      </c>
      <c r="D30" s="93">
        <v>16585</v>
      </c>
      <c r="E30" s="487">
        <v>130149465.61</v>
      </c>
      <c r="F30" s="488">
        <v>202750.2</v>
      </c>
      <c r="G30" s="488">
        <v>130352215.81</v>
      </c>
      <c r="H30" s="489">
        <v>7859.65</v>
      </c>
    </row>
    <row r="31" spans="1:8">
      <c r="A31" s="84">
        <v>26</v>
      </c>
      <c r="B31" s="554" t="s">
        <v>969</v>
      </c>
      <c r="C31" s="85" t="s">
        <v>895</v>
      </c>
      <c r="D31" s="32">
        <v>120397</v>
      </c>
      <c r="E31" s="394">
        <v>127146661.98</v>
      </c>
      <c r="F31" s="388">
        <v>1562887.4</v>
      </c>
      <c r="G31" s="388">
        <v>128709549.38</v>
      </c>
      <c r="H31" s="391">
        <v>1069.04</v>
      </c>
    </row>
    <row r="32" spans="1:8" ht="30">
      <c r="A32" s="84">
        <v>27</v>
      </c>
      <c r="B32" s="554" t="s">
        <v>970</v>
      </c>
      <c r="C32" s="85" t="s">
        <v>971</v>
      </c>
      <c r="D32" s="93">
        <v>73990</v>
      </c>
      <c r="E32" s="487">
        <v>125914512.95999999</v>
      </c>
      <c r="F32" s="488">
        <v>1723781.6</v>
      </c>
      <c r="G32" s="488">
        <v>127638294.56</v>
      </c>
      <c r="H32" s="489">
        <v>1725.07</v>
      </c>
    </row>
    <row r="33" spans="1:8">
      <c r="A33" s="84">
        <v>28</v>
      </c>
      <c r="B33" s="554" t="s">
        <v>972</v>
      </c>
      <c r="C33" s="85" t="s">
        <v>897</v>
      </c>
      <c r="D33" s="32">
        <v>23114</v>
      </c>
      <c r="E33" s="394">
        <v>122740785.68000001</v>
      </c>
      <c r="F33" s="388">
        <v>571219.5</v>
      </c>
      <c r="G33" s="388">
        <v>123312005.18000001</v>
      </c>
      <c r="H33" s="391">
        <v>5334.95</v>
      </c>
    </row>
    <row r="34" spans="1:8">
      <c r="A34" s="84">
        <v>29</v>
      </c>
      <c r="B34" s="554" t="s">
        <v>973</v>
      </c>
      <c r="C34" s="85" t="s">
        <v>898</v>
      </c>
      <c r="D34" s="32">
        <v>81733</v>
      </c>
      <c r="E34" s="394">
        <v>112739881.65000001</v>
      </c>
      <c r="F34" s="388">
        <v>1831386.3</v>
      </c>
      <c r="G34" s="388">
        <v>114571267.95</v>
      </c>
      <c r="H34" s="391">
        <v>1401.77</v>
      </c>
    </row>
    <row r="35" spans="1:8">
      <c r="A35" s="84">
        <v>30</v>
      </c>
      <c r="B35" s="554" t="s">
        <v>974</v>
      </c>
      <c r="C35" s="85" t="s">
        <v>900</v>
      </c>
      <c r="D35" s="32">
        <v>26049</v>
      </c>
      <c r="E35" s="394">
        <v>108262392.7</v>
      </c>
      <c r="F35" s="388">
        <v>532032</v>
      </c>
      <c r="G35" s="388">
        <v>108794424.7</v>
      </c>
      <c r="H35" s="391">
        <v>4176.53</v>
      </c>
    </row>
    <row r="36" spans="1:8">
      <c r="A36" s="84">
        <v>31</v>
      </c>
      <c r="B36" s="554" t="s">
        <v>975</v>
      </c>
      <c r="C36" s="85" t="s">
        <v>901</v>
      </c>
      <c r="D36" s="32">
        <v>2034932</v>
      </c>
      <c r="E36" s="394">
        <v>105910143.69</v>
      </c>
      <c r="F36" s="388">
        <v>24352361.449999999</v>
      </c>
      <c r="G36" s="388">
        <v>130262505.14</v>
      </c>
      <c r="H36" s="391">
        <v>64.010000000000005</v>
      </c>
    </row>
    <row r="37" spans="1:8">
      <c r="A37" s="84">
        <v>32</v>
      </c>
      <c r="B37" s="554" t="s">
        <v>976</v>
      </c>
      <c r="C37" s="85" t="s">
        <v>902</v>
      </c>
      <c r="D37" s="32">
        <v>22952</v>
      </c>
      <c r="E37" s="394">
        <v>104090832.77</v>
      </c>
      <c r="F37" s="388">
        <v>321273.3</v>
      </c>
      <c r="G37" s="388">
        <v>104412106.06999999</v>
      </c>
      <c r="H37" s="391">
        <v>4549.1499999999996</v>
      </c>
    </row>
    <row r="38" spans="1:8">
      <c r="A38" s="84">
        <v>33</v>
      </c>
      <c r="B38" s="554" t="s">
        <v>977</v>
      </c>
      <c r="C38" s="85" t="s">
        <v>903</v>
      </c>
      <c r="D38" s="32">
        <v>23924</v>
      </c>
      <c r="E38" s="394">
        <v>102507599.92</v>
      </c>
      <c r="F38" s="388">
        <v>416673.8</v>
      </c>
      <c r="G38" s="388">
        <v>102924273.72</v>
      </c>
      <c r="H38" s="391">
        <v>4302.13</v>
      </c>
    </row>
    <row r="39" spans="1:8">
      <c r="A39" s="84">
        <v>34</v>
      </c>
      <c r="B39" s="554" t="s">
        <v>978</v>
      </c>
      <c r="C39" s="85" t="s">
        <v>904</v>
      </c>
      <c r="D39" s="32">
        <v>1612</v>
      </c>
      <c r="E39" s="394">
        <v>101141090.40000001</v>
      </c>
      <c r="F39" s="388">
        <v>41931.599999999999</v>
      </c>
      <c r="G39" s="388">
        <v>101183022</v>
      </c>
      <c r="H39" s="391">
        <v>62768.62</v>
      </c>
    </row>
    <row r="40" spans="1:8">
      <c r="A40" s="84">
        <v>35</v>
      </c>
      <c r="B40" s="554" t="s">
        <v>979</v>
      </c>
      <c r="C40" s="85" t="s">
        <v>906</v>
      </c>
      <c r="D40" s="32">
        <v>39918</v>
      </c>
      <c r="E40" s="394">
        <v>92120732.260000005</v>
      </c>
      <c r="F40" s="388">
        <v>937941.8</v>
      </c>
      <c r="G40" s="388">
        <v>93058674.060000002</v>
      </c>
      <c r="H40" s="391">
        <v>2331.25</v>
      </c>
    </row>
    <row r="41" spans="1:8">
      <c r="A41" s="84">
        <v>36</v>
      </c>
      <c r="B41" s="554" t="s">
        <v>980</v>
      </c>
      <c r="C41" s="85" t="s">
        <v>907</v>
      </c>
      <c r="D41" s="32">
        <v>80229</v>
      </c>
      <c r="E41" s="394">
        <v>91421630.609999999</v>
      </c>
      <c r="F41" s="388">
        <v>1755221.3</v>
      </c>
      <c r="G41" s="388">
        <v>93176851.909999996</v>
      </c>
      <c r="H41" s="391">
        <v>1161.3900000000001</v>
      </c>
    </row>
    <row r="42" spans="1:8">
      <c r="A42" s="84">
        <v>37</v>
      </c>
      <c r="B42" s="554" t="s">
        <v>981</v>
      </c>
      <c r="C42" s="85" t="s">
        <v>909</v>
      </c>
      <c r="D42" s="32">
        <v>1915722</v>
      </c>
      <c r="E42" s="394">
        <v>87333046.280000001</v>
      </c>
      <c r="F42" s="388">
        <v>22427099.899999999</v>
      </c>
      <c r="G42" s="388">
        <v>109760146.18000001</v>
      </c>
      <c r="H42" s="391">
        <v>57.29</v>
      </c>
    </row>
    <row r="43" spans="1:8">
      <c r="A43" s="84">
        <v>38</v>
      </c>
      <c r="B43" s="554" t="s">
        <v>982</v>
      </c>
      <c r="C43" s="85" t="s">
        <v>945</v>
      </c>
      <c r="D43" s="32">
        <v>26986</v>
      </c>
      <c r="E43" s="394">
        <v>85666373.760000005</v>
      </c>
      <c r="F43" s="388">
        <v>474393.4</v>
      </c>
      <c r="G43" s="388">
        <v>86140767.159999996</v>
      </c>
      <c r="H43" s="391">
        <v>3192.05</v>
      </c>
    </row>
    <row r="44" spans="1:8">
      <c r="A44" s="84">
        <v>39</v>
      </c>
      <c r="B44" s="554" t="s">
        <v>983</v>
      </c>
      <c r="C44" s="85" t="s">
        <v>984</v>
      </c>
      <c r="D44" s="32">
        <v>52246</v>
      </c>
      <c r="E44" s="394">
        <v>82677980.180000007</v>
      </c>
      <c r="F44" s="388">
        <v>1021627.5</v>
      </c>
      <c r="G44" s="388">
        <v>83699607.680000007</v>
      </c>
      <c r="H44" s="391">
        <v>1602.03</v>
      </c>
    </row>
    <row r="45" spans="1:8">
      <c r="A45" s="84">
        <v>40</v>
      </c>
      <c r="B45" s="554" t="s">
        <v>985</v>
      </c>
      <c r="C45" s="85" t="s">
        <v>899</v>
      </c>
      <c r="D45" s="32">
        <v>1731956</v>
      </c>
      <c r="E45" s="394">
        <v>81501829.859999999</v>
      </c>
      <c r="F45" s="388">
        <v>19643080.48</v>
      </c>
      <c r="G45" s="388">
        <v>101144910.34</v>
      </c>
      <c r="H45" s="391">
        <v>58.4</v>
      </c>
    </row>
    <row r="46" spans="1:8">
      <c r="A46" s="84">
        <v>41</v>
      </c>
      <c r="B46" s="554" t="s">
        <v>986</v>
      </c>
      <c r="C46" s="85" t="s">
        <v>987</v>
      </c>
      <c r="D46" s="32">
        <v>31332</v>
      </c>
      <c r="E46" s="394">
        <v>80705220.870000005</v>
      </c>
      <c r="F46" s="388">
        <v>367043.8</v>
      </c>
      <c r="G46" s="388">
        <v>81072264.670000002</v>
      </c>
      <c r="H46" s="391">
        <v>2587.52</v>
      </c>
    </row>
    <row r="47" spans="1:8">
      <c r="A47" s="84">
        <v>42</v>
      </c>
      <c r="B47" s="554" t="s">
        <v>988</v>
      </c>
      <c r="C47" s="85" t="s">
        <v>989</v>
      </c>
      <c r="D47" s="32">
        <v>3588</v>
      </c>
      <c r="E47" s="394">
        <v>78849437.129999995</v>
      </c>
      <c r="F47" s="388">
        <v>81446.600000000006</v>
      </c>
      <c r="G47" s="388">
        <v>78930883.730000004</v>
      </c>
      <c r="H47" s="391">
        <v>21998.57</v>
      </c>
    </row>
    <row r="48" spans="1:8">
      <c r="A48" s="84">
        <v>43</v>
      </c>
      <c r="B48" s="554" t="s">
        <v>990</v>
      </c>
      <c r="C48" s="85" t="s">
        <v>991</v>
      </c>
      <c r="D48" s="32">
        <v>145999</v>
      </c>
      <c r="E48" s="394">
        <v>78514128.019999996</v>
      </c>
      <c r="F48" s="388">
        <v>3300493</v>
      </c>
      <c r="G48" s="388">
        <v>81814621.019999996</v>
      </c>
      <c r="H48" s="391">
        <v>560.38</v>
      </c>
    </row>
    <row r="49" spans="1:8">
      <c r="A49" s="84">
        <v>44</v>
      </c>
      <c r="B49" s="554" t="s">
        <v>992</v>
      </c>
      <c r="C49" s="85" t="s">
        <v>993</v>
      </c>
      <c r="D49" s="32">
        <v>68611</v>
      </c>
      <c r="E49" s="394">
        <v>76780102.659999996</v>
      </c>
      <c r="F49" s="388">
        <v>1505168.4</v>
      </c>
      <c r="G49" s="388">
        <v>78285271.060000002</v>
      </c>
      <c r="H49" s="391">
        <v>1141</v>
      </c>
    </row>
    <row r="50" spans="1:8">
      <c r="A50" s="84">
        <v>45</v>
      </c>
      <c r="B50" s="554" t="s">
        <v>994</v>
      </c>
      <c r="C50" s="85" t="s">
        <v>995</v>
      </c>
      <c r="D50" s="32">
        <v>89604</v>
      </c>
      <c r="E50" s="394">
        <v>76071357.769999996</v>
      </c>
      <c r="F50" s="388">
        <v>1071439.8</v>
      </c>
      <c r="G50" s="388">
        <v>77142797.569999993</v>
      </c>
      <c r="H50" s="391">
        <v>860.93</v>
      </c>
    </row>
    <row r="51" spans="1:8">
      <c r="A51" s="84">
        <v>46</v>
      </c>
      <c r="B51" s="554" t="s">
        <v>996</v>
      </c>
      <c r="C51" s="85" t="s">
        <v>997</v>
      </c>
      <c r="D51" s="32">
        <v>4232</v>
      </c>
      <c r="E51" s="394">
        <v>75749802.629999995</v>
      </c>
      <c r="F51" s="388">
        <v>97418.9</v>
      </c>
      <c r="G51" s="388">
        <v>75847221.530000001</v>
      </c>
      <c r="H51" s="391">
        <v>17922.310000000001</v>
      </c>
    </row>
    <row r="52" spans="1:8">
      <c r="A52" s="84">
        <v>47</v>
      </c>
      <c r="B52" s="554" t="s">
        <v>998</v>
      </c>
      <c r="C52" s="85" t="s">
        <v>939</v>
      </c>
      <c r="D52" s="32">
        <v>8900</v>
      </c>
      <c r="E52" s="394">
        <v>72145245.799999997</v>
      </c>
      <c r="F52" s="388">
        <v>102644.4</v>
      </c>
      <c r="G52" s="388">
        <v>72247890.200000003</v>
      </c>
      <c r="H52" s="391">
        <v>8117.74</v>
      </c>
    </row>
    <row r="53" spans="1:8">
      <c r="A53" s="84">
        <v>48</v>
      </c>
      <c r="B53" s="554" t="s">
        <v>999</v>
      </c>
      <c r="C53" s="85" t="s">
        <v>937</v>
      </c>
      <c r="D53" s="32">
        <v>9692</v>
      </c>
      <c r="E53" s="394">
        <v>71473445.439999998</v>
      </c>
      <c r="F53" s="388">
        <v>115538.2</v>
      </c>
      <c r="G53" s="388">
        <v>71588983.640000001</v>
      </c>
      <c r="H53" s="391">
        <v>7386.4</v>
      </c>
    </row>
    <row r="54" spans="1:8">
      <c r="A54" s="84">
        <v>49</v>
      </c>
      <c r="B54" s="554" t="s">
        <v>1000</v>
      </c>
      <c r="C54" s="85" t="s">
        <v>1001</v>
      </c>
      <c r="D54" s="32">
        <v>137690</v>
      </c>
      <c r="E54" s="394">
        <v>71193467.620000005</v>
      </c>
      <c r="F54" s="388">
        <v>3196319</v>
      </c>
      <c r="G54" s="388">
        <v>74389786.620000005</v>
      </c>
      <c r="H54" s="391">
        <v>540.27</v>
      </c>
    </row>
    <row r="55" spans="1:8" ht="30.75" thickBot="1">
      <c r="A55" s="86">
        <v>50</v>
      </c>
      <c r="B55" s="87" t="s">
        <v>1002</v>
      </c>
      <c r="C55" s="87" t="s">
        <v>1003</v>
      </c>
      <c r="D55" s="96">
        <v>193922</v>
      </c>
      <c r="E55" s="555">
        <v>70148163.939999998</v>
      </c>
      <c r="F55" s="556">
        <v>1946893.7</v>
      </c>
      <c r="G55" s="556">
        <v>72095057.640000001</v>
      </c>
      <c r="H55" s="557">
        <v>371.77</v>
      </c>
    </row>
    <row r="56" spans="1:8">
      <c r="A56" s="330"/>
      <c r="B56" s="468"/>
      <c r="C56" s="331"/>
      <c r="D56" s="332"/>
      <c r="E56" s="333"/>
      <c r="F56" s="334"/>
      <c r="G56" s="334"/>
      <c r="H56" s="335"/>
    </row>
    <row r="57" spans="1:8">
      <c r="A57" s="167" t="s">
        <v>223</v>
      </c>
      <c r="B57" s="434"/>
    </row>
    <row r="58" spans="1:8">
      <c r="A58" s="167" t="s">
        <v>319</v>
      </c>
      <c r="B58" s="434"/>
    </row>
    <row r="59" spans="1:8">
      <c r="A59" s="167" t="s">
        <v>225</v>
      </c>
      <c r="B59" s="434"/>
    </row>
    <row r="60" spans="1:8" ht="30" customHeight="1">
      <c r="A60" s="725" t="s">
        <v>329</v>
      </c>
      <c r="B60" s="725"/>
      <c r="C60" s="725"/>
      <c r="D60" s="725"/>
      <c r="E60" s="725"/>
      <c r="F60" s="725"/>
      <c r="G60" s="725"/>
      <c r="H60" s="725"/>
    </row>
  </sheetData>
  <mergeCells count="1">
    <mergeCell ref="A60:H60"/>
  </mergeCells>
  <hyperlinks>
    <hyperlink ref="A1" location="'Table index'!A1" display="Return to Table Index" xr:uid="{BF3B1261-35CE-476B-93F2-50F5ED7FE744}"/>
  </hyperlinks>
  <pageMargins left="0.70866141732283472" right="0.70866141732283472" top="0.74803149606299213" bottom="0.35433070866141736" header="0.31496062992125984" footer="0.31496062992125984"/>
  <pageSetup paperSize="9" scale="15"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1E967-46D4-411C-8ABB-9DF7BA875682}">
  <sheetPr>
    <tabColor rgb="FF92D050"/>
    <pageSetUpPr fitToPage="1"/>
  </sheetPr>
  <dimension ref="A1:H60"/>
  <sheetViews>
    <sheetView showGridLines="0" workbookViewId="0"/>
  </sheetViews>
  <sheetFormatPr defaultRowHeight="15"/>
  <cols>
    <col min="1" max="1" width="7.140625" customWidth="1"/>
    <col min="2" max="2" width="28.140625" style="128" customWidth="1"/>
    <col min="3" max="3" width="24.42578125" customWidth="1"/>
    <col min="4" max="4" width="14.85546875" bestFit="1" customWidth="1"/>
    <col min="5" max="5" width="12.28515625" bestFit="1" customWidth="1"/>
    <col min="6" max="6" width="13.42578125" bestFit="1" customWidth="1"/>
    <col min="7" max="7" width="14.85546875" bestFit="1" customWidth="1"/>
    <col min="8" max="8" width="12.85546875" bestFit="1" customWidth="1"/>
  </cols>
  <sheetData>
    <row r="1" spans="1:8">
      <c r="A1" s="612" t="s">
        <v>137</v>
      </c>
    </row>
    <row r="2" spans="1:8">
      <c r="A2" s="110" t="s">
        <v>330</v>
      </c>
      <c r="B2" s="466"/>
    </row>
    <row r="3" spans="1:8">
      <c r="A3" t="s">
        <v>331</v>
      </c>
    </row>
    <row r="4" spans="1:8" ht="15.75" thickBot="1"/>
    <row r="5" spans="1:8" ht="30">
      <c r="A5" s="659" t="s">
        <v>251</v>
      </c>
      <c r="B5" s="679" t="s">
        <v>259</v>
      </c>
      <c r="C5" s="62" t="s">
        <v>260</v>
      </c>
      <c r="D5" s="56" t="s">
        <v>217</v>
      </c>
      <c r="E5" s="57" t="s">
        <v>200</v>
      </c>
      <c r="F5" s="408" t="s">
        <v>218</v>
      </c>
      <c r="G5" s="408" t="s">
        <v>219</v>
      </c>
      <c r="H5" s="409" t="s">
        <v>220</v>
      </c>
    </row>
    <row r="6" spans="1:8">
      <c r="A6" s="84">
        <v>1</v>
      </c>
      <c r="B6" s="467" t="s">
        <v>855</v>
      </c>
      <c r="C6" s="85" t="s">
        <v>856</v>
      </c>
      <c r="D6" s="37">
        <v>4235181</v>
      </c>
      <c r="E6" s="388">
        <v>274854153.37</v>
      </c>
      <c r="F6" s="388">
        <v>42902905.609999999</v>
      </c>
      <c r="G6" s="388">
        <v>317757058.98000002</v>
      </c>
      <c r="H6" s="391">
        <v>75.03</v>
      </c>
    </row>
    <row r="7" spans="1:8">
      <c r="A7" s="84">
        <v>2</v>
      </c>
      <c r="B7" s="467" t="s">
        <v>951</v>
      </c>
      <c r="C7" s="85" t="s">
        <v>872</v>
      </c>
      <c r="D7" s="37">
        <v>2819445</v>
      </c>
      <c r="E7" s="388">
        <v>335771645.27999997</v>
      </c>
      <c r="F7" s="388">
        <v>43605926.399999999</v>
      </c>
      <c r="G7" s="388">
        <v>379377571.68000001</v>
      </c>
      <c r="H7" s="391">
        <v>134.56</v>
      </c>
    </row>
    <row r="8" spans="1:8">
      <c r="A8" s="84">
        <v>3</v>
      </c>
      <c r="B8" s="467" t="s">
        <v>844</v>
      </c>
      <c r="C8" s="85" t="s">
        <v>816</v>
      </c>
      <c r="D8" s="37">
        <v>2708291</v>
      </c>
      <c r="E8" s="388">
        <v>34849970.539999999</v>
      </c>
      <c r="F8" s="388">
        <v>13611664.16</v>
      </c>
      <c r="G8" s="388">
        <v>48461634.700000003</v>
      </c>
      <c r="H8" s="391">
        <v>17.89</v>
      </c>
    </row>
    <row r="9" spans="1:8">
      <c r="A9" s="84">
        <v>4</v>
      </c>
      <c r="B9" s="467" t="s">
        <v>850</v>
      </c>
      <c r="C9" s="85" t="s">
        <v>818</v>
      </c>
      <c r="D9" s="37">
        <v>2511956</v>
      </c>
      <c r="E9" s="388">
        <v>32060251.02</v>
      </c>
      <c r="F9" s="388">
        <v>11685426.67</v>
      </c>
      <c r="G9" s="388">
        <v>43745677.689999998</v>
      </c>
      <c r="H9" s="391">
        <v>17.41</v>
      </c>
    </row>
    <row r="10" spans="1:8">
      <c r="A10" s="84">
        <v>5</v>
      </c>
      <c r="B10" s="467" t="s">
        <v>959</v>
      </c>
      <c r="C10" s="85" t="s">
        <v>881</v>
      </c>
      <c r="D10" s="37">
        <v>2196196</v>
      </c>
      <c r="E10" s="388">
        <v>167622616.13999999</v>
      </c>
      <c r="F10" s="388">
        <v>54172382.100000001</v>
      </c>
      <c r="G10" s="388">
        <v>221794998.24000001</v>
      </c>
      <c r="H10" s="391">
        <v>100.99</v>
      </c>
    </row>
    <row r="11" spans="1:8">
      <c r="A11" s="84">
        <v>6</v>
      </c>
      <c r="B11" s="467" t="s">
        <v>975</v>
      </c>
      <c r="C11" s="85" t="s">
        <v>901</v>
      </c>
      <c r="D11" s="37">
        <v>2034932</v>
      </c>
      <c r="E11" s="388">
        <v>105910143.69</v>
      </c>
      <c r="F11" s="388">
        <v>24352361.449999999</v>
      </c>
      <c r="G11" s="388">
        <v>130262505.14</v>
      </c>
      <c r="H11" s="391">
        <v>64.010000000000005</v>
      </c>
    </row>
    <row r="12" spans="1:8" ht="45">
      <c r="A12" s="84">
        <v>7</v>
      </c>
      <c r="B12" s="554" t="s">
        <v>1004</v>
      </c>
      <c r="C12" s="85" t="s">
        <v>255</v>
      </c>
      <c r="D12" s="297">
        <v>2004490</v>
      </c>
      <c r="E12" s="488">
        <v>41891842.299999997</v>
      </c>
      <c r="F12" s="488">
        <v>8033431.5</v>
      </c>
      <c r="G12" s="488">
        <v>49925273.799999997</v>
      </c>
      <c r="H12" s="489">
        <v>24.91</v>
      </c>
    </row>
    <row r="13" spans="1:8">
      <c r="A13" s="84">
        <v>8</v>
      </c>
      <c r="B13" s="467" t="s">
        <v>981</v>
      </c>
      <c r="C13" s="85" t="s">
        <v>909</v>
      </c>
      <c r="D13" s="37">
        <v>1915722</v>
      </c>
      <c r="E13" s="388">
        <v>87333046.280000001</v>
      </c>
      <c r="F13" s="388">
        <v>22427099.899999999</v>
      </c>
      <c r="G13" s="388">
        <v>109760146.18000001</v>
      </c>
      <c r="H13" s="391">
        <v>57.29</v>
      </c>
    </row>
    <row r="14" spans="1:8">
      <c r="A14" s="84">
        <v>9</v>
      </c>
      <c r="B14" s="467" t="s">
        <v>843</v>
      </c>
      <c r="C14" s="85" t="s">
        <v>816</v>
      </c>
      <c r="D14" s="37">
        <v>1852075</v>
      </c>
      <c r="E14" s="388">
        <v>23770134.969999999</v>
      </c>
      <c r="F14" s="388">
        <v>9400091.5199999996</v>
      </c>
      <c r="G14" s="388">
        <v>33170226.489999998</v>
      </c>
      <c r="H14" s="391">
        <v>17.91</v>
      </c>
    </row>
    <row r="15" spans="1:8">
      <c r="A15" s="84">
        <v>10</v>
      </c>
      <c r="B15" s="467" t="s">
        <v>985</v>
      </c>
      <c r="C15" s="85" t="s">
        <v>899</v>
      </c>
      <c r="D15" s="37">
        <v>1731956</v>
      </c>
      <c r="E15" s="388">
        <v>81501829.859999999</v>
      </c>
      <c r="F15" s="388">
        <v>19643080.48</v>
      </c>
      <c r="G15" s="388">
        <v>101144910.34</v>
      </c>
      <c r="H15" s="391">
        <v>58.4</v>
      </c>
    </row>
    <row r="16" spans="1:8">
      <c r="A16" s="84">
        <v>11</v>
      </c>
      <c r="B16" s="467" t="s">
        <v>1005</v>
      </c>
      <c r="C16" s="85" t="s">
        <v>824</v>
      </c>
      <c r="D16" s="37">
        <v>1606430</v>
      </c>
      <c r="E16" s="388">
        <v>21760347.370000001</v>
      </c>
      <c r="F16" s="388">
        <v>7335041.6200000001</v>
      </c>
      <c r="G16" s="388">
        <v>29095388.989999998</v>
      </c>
      <c r="H16" s="391">
        <v>18.11</v>
      </c>
    </row>
    <row r="17" spans="1:8" ht="30">
      <c r="A17" s="84">
        <v>12</v>
      </c>
      <c r="B17" s="467" t="s">
        <v>1006</v>
      </c>
      <c r="C17" s="85" t="s">
        <v>917</v>
      </c>
      <c r="D17" s="297">
        <v>1536570</v>
      </c>
      <c r="E17" s="488">
        <v>42386584.189999998</v>
      </c>
      <c r="F17" s="488">
        <v>8101903.4000000004</v>
      </c>
      <c r="G17" s="488">
        <v>50488487.590000004</v>
      </c>
      <c r="H17" s="489">
        <v>32.86</v>
      </c>
    </row>
    <row r="18" spans="1:8">
      <c r="A18" s="84">
        <v>13</v>
      </c>
      <c r="B18" s="467" t="s">
        <v>1007</v>
      </c>
      <c r="C18" s="85" t="s">
        <v>818</v>
      </c>
      <c r="D18" s="37">
        <v>1469593</v>
      </c>
      <c r="E18" s="388">
        <v>18144943.100000001</v>
      </c>
      <c r="F18" s="388">
        <v>7400855.1200000001</v>
      </c>
      <c r="G18" s="388">
        <v>25545798.219999999</v>
      </c>
      <c r="H18" s="391">
        <v>17.38</v>
      </c>
    </row>
    <row r="19" spans="1:8">
      <c r="A19" s="84">
        <v>14</v>
      </c>
      <c r="B19" s="467" t="s">
        <v>848</v>
      </c>
      <c r="C19" s="85" t="s">
        <v>817</v>
      </c>
      <c r="D19" s="37">
        <v>1413773</v>
      </c>
      <c r="E19" s="388">
        <v>16674276.960000001</v>
      </c>
      <c r="F19" s="388">
        <v>6526691.71</v>
      </c>
      <c r="G19" s="388">
        <v>23200968.670000002</v>
      </c>
      <c r="H19" s="391">
        <v>16.41</v>
      </c>
    </row>
    <row r="20" spans="1:8">
      <c r="A20" s="84">
        <v>15</v>
      </c>
      <c r="B20" s="467" t="s">
        <v>853</v>
      </c>
      <c r="C20" s="85" t="s">
        <v>818</v>
      </c>
      <c r="D20" s="37">
        <v>1359320</v>
      </c>
      <c r="E20" s="388">
        <v>17130800.199999999</v>
      </c>
      <c r="F20" s="388">
        <v>6566097.54</v>
      </c>
      <c r="G20" s="388">
        <v>23696897.739999998</v>
      </c>
      <c r="H20" s="391">
        <v>17.43</v>
      </c>
    </row>
    <row r="21" spans="1:8">
      <c r="A21" s="84">
        <v>16</v>
      </c>
      <c r="B21" s="467" t="s">
        <v>1008</v>
      </c>
      <c r="C21" s="85" t="s">
        <v>933</v>
      </c>
      <c r="D21" s="37">
        <v>1293512</v>
      </c>
      <c r="E21" s="388">
        <v>44965540.780000001</v>
      </c>
      <c r="F21" s="388">
        <v>10183720.92</v>
      </c>
      <c r="G21" s="388">
        <v>55149261.700000003</v>
      </c>
      <c r="H21" s="391">
        <v>42.64</v>
      </c>
    </row>
    <row r="22" spans="1:8">
      <c r="A22" s="84">
        <v>17</v>
      </c>
      <c r="B22" s="467" t="s">
        <v>864</v>
      </c>
      <c r="C22" s="85" t="s">
        <v>817</v>
      </c>
      <c r="D22" s="37">
        <v>1273707</v>
      </c>
      <c r="E22" s="388">
        <v>14643648.710000001</v>
      </c>
      <c r="F22" s="388">
        <v>6476581.5099999998</v>
      </c>
      <c r="G22" s="388">
        <v>21120230.219999999</v>
      </c>
      <c r="H22" s="391">
        <v>16.579999999999998</v>
      </c>
    </row>
    <row r="23" spans="1:8">
      <c r="A23" s="84">
        <v>18</v>
      </c>
      <c r="B23" s="467" t="s">
        <v>1009</v>
      </c>
      <c r="C23" s="85" t="s">
        <v>816</v>
      </c>
      <c r="D23" s="37">
        <v>1188573</v>
      </c>
      <c r="E23" s="388">
        <v>14802901.789999999</v>
      </c>
      <c r="F23" s="388">
        <v>6434457.2999999998</v>
      </c>
      <c r="G23" s="388">
        <v>21237359.09</v>
      </c>
      <c r="H23" s="391">
        <v>17.87</v>
      </c>
    </row>
    <row r="24" spans="1:8">
      <c r="A24" s="84">
        <v>19</v>
      </c>
      <c r="B24" s="467" t="s">
        <v>837</v>
      </c>
      <c r="C24" s="85" t="s">
        <v>814</v>
      </c>
      <c r="D24" s="37">
        <v>1185522</v>
      </c>
      <c r="E24" s="388">
        <v>13804935.98</v>
      </c>
      <c r="F24" s="388">
        <v>6208368.1900000004</v>
      </c>
      <c r="G24" s="388">
        <v>20013304.170000002</v>
      </c>
      <c r="H24" s="391">
        <v>16.88</v>
      </c>
    </row>
    <row r="25" spans="1:8">
      <c r="A25" s="84">
        <v>20</v>
      </c>
      <c r="B25" s="467" t="s">
        <v>1010</v>
      </c>
      <c r="C25" s="85" t="s">
        <v>817</v>
      </c>
      <c r="D25" s="37">
        <v>1176578</v>
      </c>
      <c r="E25" s="388">
        <v>15166280.23</v>
      </c>
      <c r="F25" s="388">
        <v>5968833.5599999996</v>
      </c>
      <c r="G25" s="388">
        <v>21135113.789999999</v>
      </c>
      <c r="H25" s="391">
        <v>17.96</v>
      </c>
    </row>
    <row r="26" spans="1:8">
      <c r="A26" s="84">
        <v>21</v>
      </c>
      <c r="B26" s="467" t="s">
        <v>846</v>
      </c>
      <c r="C26" s="85" t="s">
        <v>836</v>
      </c>
      <c r="D26" s="37">
        <v>1161398</v>
      </c>
      <c r="E26" s="388">
        <v>280962598.75</v>
      </c>
      <c r="F26" s="388">
        <v>11559962.4</v>
      </c>
      <c r="G26" s="388">
        <v>292522561.14999998</v>
      </c>
      <c r="H26" s="391">
        <v>251.87</v>
      </c>
    </row>
    <row r="27" spans="1:8">
      <c r="A27" s="84">
        <v>22</v>
      </c>
      <c r="B27" s="467" t="s">
        <v>1011</v>
      </c>
      <c r="C27" s="85" t="s">
        <v>824</v>
      </c>
      <c r="D27" s="37">
        <v>1130573</v>
      </c>
      <c r="E27" s="388">
        <v>15111220.15</v>
      </c>
      <c r="F27" s="388">
        <v>5340656.74</v>
      </c>
      <c r="G27" s="388">
        <v>20451876.890000001</v>
      </c>
      <c r="H27" s="391">
        <v>18.09</v>
      </c>
    </row>
    <row r="28" spans="1:8">
      <c r="A28" s="84">
        <v>23</v>
      </c>
      <c r="B28" s="467" t="s">
        <v>1012</v>
      </c>
      <c r="C28" s="85" t="s">
        <v>817</v>
      </c>
      <c r="D28" s="37">
        <v>1087355</v>
      </c>
      <c r="E28" s="388">
        <v>13110761.529999999</v>
      </c>
      <c r="F28" s="388">
        <v>4871364.53</v>
      </c>
      <c r="G28" s="388">
        <v>17982126.059999999</v>
      </c>
      <c r="H28" s="391">
        <v>16.54</v>
      </c>
    </row>
    <row r="29" spans="1:8">
      <c r="A29" s="84">
        <v>24</v>
      </c>
      <c r="B29" s="467" t="s">
        <v>1013</v>
      </c>
      <c r="C29" s="85" t="s">
        <v>930</v>
      </c>
      <c r="D29" s="37">
        <v>1048154</v>
      </c>
      <c r="E29" s="388">
        <v>14021691.279999999</v>
      </c>
      <c r="F29" s="388">
        <v>3966025.1</v>
      </c>
      <c r="G29" s="388">
        <v>17987716.379999999</v>
      </c>
      <c r="H29" s="391">
        <v>17.16</v>
      </c>
    </row>
    <row r="30" spans="1:8">
      <c r="A30" s="84">
        <v>25</v>
      </c>
      <c r="B30" s="467" t="s">
        <v>1014</v>
      </c>
      <c r="C30" s="85" t="s">
        <v>816</v>
      </c>
      <c r="D30" s="37">
        <v>1002368</v>
      </c>
      <c r="E30" s="388">
        <v>13009312.119999999</v>
      </c>
      <c r="F30" s="388">
        <v>4900358.5999999996</v>
      </c>
      <c r="G30" s="388">
        <v>17909670.719999999</v>
      </c>
      <c r="H30" s="391">
        <v>17.87</v>
      </c>
    </row>
    <row r="31" spans="1:8">
      <c r="A31" s="84">
        <v>26</v>
      </c>
      <c r="B31" s="467" t="s">
        <v>1015</v>
      </c>
      <c r="C31" s="85" t="s">
        <v>910</v>
      </c>
      <c r="D31" s="37">
        <v>949033</v>
      </c>
      <c r="E31" s="388">
        <v>14958676.42</v>
      </c>
      <c r="F31" s="388">
        <v>3727965.7</v>
      </c>
      <c r="G31" s="388">
        <v>18686642.120000001</v>
      </c>
      <c r="H31" s="391">
        <v>19.690000000000001</v>
      </c>
    </row>
    <row r="32" spans="1:8">
      <c r="A32" s="84">
        <v>27</v>
      </c>
      <c r="B32" s="467" t="s">
        <v>852</v>
      </c>
      <c r="C32" s="85" t="s">
        <v>829</v>
      </c>
      <c r="D32" s="37">
        <v>933085</v>
      </c>
      <c r="E32" s="388">
        <v>10206356.390000001</v>
      </c>
      <c r="F32" s="388">
        <v>5280806.9000000004</v>
      </c>
      <c r="G32" s="388">
        <v>15487163.289999999</v>
      </c>
      <c r="H32" s="391">
        <v>16.600000000000001</v>
      </c>
    </row>
    <row r="33" spans="1:8">
      <c r="A33" s="84">
        <v>28</v>
      </c>
      <c r="B33" s="467" t="s">
        <v>1016</v>
      </c>
      <c r="C33" s="85" t="s">
        <v>830</v>
      </c>
      <c r="D33" s="37">
        <v>922065</v>
      </c>
      <c r="E33" s="388">
        <v>10733795.199999999</v>
      </c>
      <c r="F33" s="388">
        <v>4901182.51</v>
      </c>
      <c r="G33" s="388">
        <v>15634977.710000001</v>
      </c>
      <c r="H33" s="391">
        <v>16.96</v>
      </c>
    </row>
    <row r="34" spans="1:8">
      <c r="A34" s="84">
        <v>29</v>
      </c>
      <c r="B34" s="467" t="s">
        <v>1017</v>
      </c>
      <c r="C34" s="85" t="s">
        <v>911</v>
      </c>
      <c r="D34" s="37">
        <v>913730</v>
      </c>
      <c r="E34" s="388">
        <v>11831005.470000001</v>
      </c>
      <c r="F34" s="388">
        <v>4094947.02</v>
      </c>
      <c r="G34" s="388">
        <v>15925952.49</v>
      </c>
      <c r="H34" s="391">
        <v>17.43</v>
      </c>
    </row>
    <row r="35" spans="1:8">
      <c r="A35" s="84">
        <v>30</v>
      </c>
      <c r="B35" s="467" t="s">
        <v>1018</v>
      </c>
      <c r="C35" s="85" t="s">
        <v>818</v>
      </c>
      <c r="D35" s="37">
        <v>883273</v>
      </c>
      <c r="E35" s="388">
        <v>11312077.550000001</v>
      </c>
      <c r="F35" s="388">
        <v>4085386.9</v>
      </c>
      <c r="G35" s="388">
        <v>15397464.449999999</v>
      </c>
      <c r="H35" s="391">
        <v>17.43</v>
      </c>
    </row>
    <row r="36" spans="1:8">
      <c r="A36" s="84">
        <v>31</v>
      </c>
      <c r="B36" s="467" t="s">
        <v>1019</v>
      </c>
      <c r="C36" s="85" t="s">
        <v>1020</v>
      </c>
      <c r="D36" s="37">
        <v>871047</v>
      </c>
      <c r="E36" s="388">
        <v>11531196.25</v>
      </c>
      <c r="F36" s="388">
        <v>4023014.9</v>
      </c>
      <c r="G36" s="388">
        <v>15554211.15</v>
      </c>
      <c r="H36" s="391">
        <v>17.86</v>
      </c>
    </row>
    <row r="37" spans="1:8">
      <c r="A37" s="84">
        <v>32</v>
      </c>
      <c r="B37" s="467" t="s">
        <v>1021</v>
      </c>
      <c r="C37" s="85" t="s">
        <v>1022</v>
      </c>
      <c r="D37" s="37">
        <v>866746</v>
      </c>
      <c r="E37" s="388">
        <v>44364150.600000001</v>
      </c>
      <c r="F37" s="388">
        <v>7745244.6200000001</v>
      </c>
      <c r="G37" s="388">
        <v>52109395.219999999</v>
      </c>
      <c r="H37" s="391">
        <v>60.12</v>
      </c>
    </row>
    <row r="38" spans="1:8">
      <c r="A38" s="84">
        <v>33</v>
      </c>
      <c r="B38" s="467" t="s">
        <v>845</v>
      </c>
      <c r="C38" s="85" t="s">
        <v>820</v>
      </c>
      <c r="D38" s="297">
        <v>855222</v>
      </c>
      <c r="E38" s="488">
        <v>20176145.210000001</v>
      </c>
      <c r="F38" s="488">
        <v>4747052.22</v>
      </c>
      <c r="G38" s="488">
        <v>24923197.43</v>
      </c>
      <c r="H38" s="489">
        <v>29.14</v>
      </c>
    </row>
    <row r="39" spans="1:8">
      <c r="A39" s="84">
        <v>34</v>
      </c>
      <c r="B39" s="467" t="s">
        <v>1023</v>
      </c>
      <c r="C39" s="85" t="s">
        <v>1024</v>
      </c>
      <c r="D39" s="37">
        <v>854186</v>
      </c>
      <c r="E39" s="388">
        <v>26132029.899999999</v>
      </c>
      <c r="F39" s="388">
        <v>4555844</v>
      </c>
      <c r="G39" s="388">
        <v>30687873.899999999</v>
      </c>
      <c r="H39" s="391">
        <v>35.93</v>
      </c>
    </row>
    <row r="40" spans="1:8">
      <c r="A40" s="84">
        <v>35</v>
      </c>
      <c r="B40" s="467" t="s">
        <v>1025</v>
      </c>
      <c r="C40" s="85" t="s">
        <v>914</v>
      </c>
      <c r="D40" s="37">
        <v>824883</v>
      </c>
      <c r="E40" s="388">
        <v>10215667.539999999</v>
      </c>
      <c r="F40" s="388">
        <v>3917340.63</v>
      </c>
      <c r="G40" s="388">
        <v>14133008.17</v>
      </c>
      <c r="H40" s="391">
        <v>17.13</v>
      </c>
    </row>
    <row r="41" spans="1:8">
      <c r="A41" s="84">
        <v>36</v>
      </c>
      <c r="B41" s="467" t="s">
        <v>963</v>
      </c>
      <c r="C41" s="85" t="s">
        <v>886</v>
      </c>
      <c r="D41" s="297">
        <v>821450</v>
      </c>
      <c r="E41" s="488">
        <v>145547791.38</v>
      </c>
      <c r="F41" s="488">
        <v>9256730.4000000004</v>
      </c>
      <c r="G41" s="488">
        <v>154804521.78</v>
      </c>
      <c r="H41" s="489">
        <v>188.45</v>
      </c>
    </row>
    <row r="42" spans="1:8">
      <c r="A42" s="84">
        <v>37</v>
      </c>
      <c r="B42" s="467" t="s">
        <v>1026</v>
      </c>
      <c r="C42" s="85" t="s">
        <v>915</v>
      </c>
      <c r="D42" s="37">
        <v>816775</v>
      </c>
      <c r="E42" s="388">
        <v>13990491.98</v>
      </c>
      <c r="F42" s="388">
        <v>2939274.8</v>
      </c>
      <c r="G42" s="388">
        <v>16929766.780000001</v>
      </c>
      <c r="H42" s="391">
        <v>20.73</v>
      </c>
    </row>
    <row r="43" spans="1:8">
      <c r="A43" s="84">
        <v>38</v>
      </c>
      <c r="B43" s="467" t="s">
        <v>1027</v>
      </c>
      <c r="C43" s="85" t="s">
        <v>912</v>
      </c>
      <c r="D43" s="37">
        <v>792999</v>
      </c>
      <c r="E43" s="388">
        <v>9856045.0899999999</v>
      </c>
      <c r="F43" s="388">
        <v>4011013</v>
      </c>
      <c r="G43" s="388">
        <v>13867058.09</v>
      </c>
      <c r="H43" s="391">
        <v>17.489999999999998</v>
      </c>
    </row>
    <row r="44" spans="1:8">
      <c r="A44" s="84">
        <v>39</v>
      </c>
      <c r="B44" s="467" t="s">
        <v>842</v>
      </c>
      <c r="C44" s="85" t="s">
        <v>821</v>
      </c>
      <c r="D44" s="37">
        <v>792512</v>
      </c>
      <c r="E44" s="388">
        <v>9286089.3900000006</v>
      </c>
      <c r="F44" s="388">
        <v>3822052.2</v>
      </c>
      <c r="G44" s="388">
        <v>13108141.59</v>
      </c>
      <c r="H44" s="391">
        <v>16.54</v>
      </c>
    </row>
    <row r="45" spans="1:8">
      <c r="A45" s="84">
        <v>40</v>
      </c>
      <c r="B45" s="467" t="s">
        <v>1028</v>
      </c>
      <c r="C45" s="85" t="s">
        <v>828</v>
      </c>
      <c r="D45" s="37">
        <v>764751</v>
      </c>
      <c r="E45" s="388">
        <v>9602689.6999999993</v>
      </c>
      <c r="F45" s="388">
        <v>3878001.61</v>
      </c>
      <c r="G45" s="388">
        <v>13480691.310000001</v>
      </c>
      <c r="H45" s="391">
        <v>17.63</v>
      </c>
    </row>
    <row r="46" spans="1:8">
      <c r="A46" s="84">
        <v>41</v>
      </c>
      <c r="B46" s="467" t="s">
        <v>1029</v>
      </c>
      <c r="C46" s="85" t="s">
        <v>922</v>
      </c>
      <c r="D46" s="37">
        <v>740811</v>
      </c>
      <c r="E46" s="388">
        <v>22096795.149999999</v>
      </c>
      <c r="F46" s="388">
        <v>16147189.9</v>
      </c>
      <c r="G46" s="388">
        <v>38243985.049999997</v>
      </c>
      <c r="H46" s="391">
        <v>51.62</v>
      </c>
    </row>
    <row r="47" spans="1:8">
      <c r="A47" s="84">
        <v>42</v>
      </c>
      <c r="B47" s="467" t="s">
        <v>1030</v>
      </c>
      <c r="C47" s="85" t="s">
        <v>824</v>
      </c>
      <c r="D47" s="37">
        <v>733418</v>
      </c>
      <c r="E47" s="388">
        <v>9678055.7400000002</v>
      </c>
      <c r="F47" s="388">
        <v>3680832.7</v>
      </c>
      <c r="G47" s="388">
        <v>13358888.439999999</v>
      </c>
      <c r="H47" s="391">
        <v>18.21</v>
      </c>
    </row>
    <row r="48" spans="1:8">
      <c r="A48" s="84">
        <v>43</v>
      </c>
      <c r="B48" s="467" t="s">
        <v>1031</v>
      </c>
      <c r="C48" s="85" t="s">
        <v>913</v>
      </c>
      <c r="D48" s="37">
        <v>727621</v>
      </c>
      <c r="E48" s="388">
        <v>8944487.8000000007</v>
      </c>
      <c r="F48" s="388">
        <v>3735027.9</v>
      </c>
      <c r="G48" s="388">
        <v>12679515.699999999</v>
      </c>
      <c r="H48" s="391">
        <v>17.43</v>
      </c>
    </row>
    <row r="49" spans="1:8">
      <c r="A49" s="84">
        <v>44</v>
      </c>
      <c r="B49" s="467" t="s">
        <v>1032</v>
      </c>
      <c r="C49" s="85" t="s">
        <v>1033</v>
      </c>
      <c r="D49" s="37">
        <v>721651</v>
      </c>
      <c r="E49" s="388">
        <v>10090511.34</v>
      </c>
      <c r="F49" s="388">
        <v>2789656.51</v>
      </c>
      <c r="G49" s="388">
        <v>12880167.85</v>
      </c>
      <c r="H49" s="391">
        <v>17.850000000000001</v>
      </c>
    </row>
    <row r="50" spans="1:8">
      <c r="A50" s="84">
        <v>45</v>
      </c>
      <c r="B50" s="467" t="s">
        <v>1034</v>
      </c>
      <c r="C50" s="85" t="s">
        <v>834</v>
      </c>
      <c r="D50" s="37">
        <v>692617</v>
      </c>
      <c r="E50" s="388">
        <v>8034229.7199999997</v>
      </c>
      <c r="F50" s="388">
        <v>3412893.72</v>
      </c>
      <c r="G50" s="388">
        <v>11447123.439999999</v>
      </c>
      <c r="H50" s="391">
        <v>16.53</v>
      </c>
    </row>
    <row r="51" spans="1:8" ht="30">
      <c r="A51" s="84">
        <v>46</v>
      </c>
      <c r="B51" s="467" t="s">
        <v>847</v>
      </c>
      <c r="C51" s="85" t="s">
        <v>835</v>
      </c>
      <c r="D51" s="297">
        <v>689082</v>
      </c>
      <c r="E51" s="488">
        <v>12586162.800000001</v>
      </c>
      <c r="F51" s="488">
        <v>4943030.07</v>
      </c>
      <c r="G51" s="488">
        <v>17529192.870000001</v>
      </c>
      <c r="H51" s="489">
        <v>25.44</v>
      </c>
    </row>
    <row r="52" spans="1:8">
      <c r="A52" s="84">
        <v>47</v>
      </c>
      <c r="B52" s="467" t="s">
        <v>838</v>
      </c>
      <c r="C52" s="85" t="s">
        <v>813</v>
      </c>
      <c r="D52" s="37">
        <v>686894</v>
      </c>
      <c r="E52" s="388">
        <v>8064332.1299999999</v>
      </c>
      <c r="F52" s="388">
        <v>4062314.28</v>
      </c>
      <c r="G52" s="388">
        <v>12126646.41</v>
      </c>
      <c r="H52" s="391">
        <v>17.649999999999999</v>
      </c>
    </row>
    <row r="53" spans="1:8">
      <c r="A53" s="84">
        <v>48</v>
      </c>
      <c r="B53" s="467" t="s">
        <v>1035</v>
      </c>
      <c r="C53" s="85" t="s">
        <v>817</v>
      </c>
      <c r="D53" s="37">
        <v>686070</v>
      </c>
      <c r="E53" s="388">
        <v>8292638.5999999996</v>
      </c>
      <c r="F53" s="388">
        <v>3042519.26</v>
      </c>
      <c r="G53" s="388">
        <v>11335157.859999999</v>
      </c>
      <c r="H53" s="391">
        <v>16.52</v>
      </c>
    </row>
    <row r="54" spans="1:8">
      <c r="A54" s="84">
        <v>49</v>
      </c>
      <c r="B54" s="467" t="s">
        <v>1036</v>
      </c>
      <c r="C54" s="85" t="s">
        <v>817</v>
      </c>
      <c r="D54" s="37">
        <v>674203</v>
      </c>
      <c r="E54" s="388">
        <v>8458814.9499999993</v>
      </c>
      <c r="F54" s="388">
        <v>2666256.7000000002</v>
      </c>
      <c r="G54" s="388">
        <v>11125071.65</v>
      </c>
      <c r="H54" s="391">
        <v>16.5</v>
      </c>
    </row>
    <row r="55" spans="1:8" ht="15.75" thickBot="1">
      <c r="A55" s="86">
        <v>50</v>
      </c>
      <c r="B55" s="606" t="s">
        <v>1037</v>
      </c>
      <c r="C55" s="87" t="s">
        <v>919</v>
      </c>
      <c r="D55" s="59">
        <v>672532</v>
      </c>
      <c r="E55" s="405">
        <v>8593437.0899999999</v>
      </c>
      <c r="F55" s="405">
        <v>2965786.27</v>
      </c>
      <c r="G55" s="405">
        <v>11559223.359999999</v>
      </c>
      <c r="H55" s="407">
        <v>17.190000000000001</v>
      </c>
    </row>
    <row r="56" spans="1:8">
      <c r="A56" s="330"/>
      <c r="B56" s="468"/>
      <c r="C56" s="331"/>
      <c r="D56" s="332"/>
      <c r="E56" s="333"/>
      <c r="F56" s="334"/>
      <c r="G56" s="334"/>
      <c r="H56" s="335"/>
    </row>
    <row r="57" spans="1:8">
      <c r="A57" s="167" t="s">
        <v>223</v>
      </c>
      <c r="B57" s="434"/>
    </row>
    <row r="58" spans="1:8">
      <c r="A58" s="167" t="s">
        <v>319</v>
      </c>
      <c r="B58" s="434"/>
    </row>
    <row r="59" spans="1:8">
      <c r="A59" s="167" t="s">
        <v>225</v>
      </c>
      <c r="B59" s="434"/>
    </row>
    <row r="60" spans="1:8">
      <c r="A60" s="128" t="s">
        <v>143</v>
      </c>
    </row>
  </sheetData>
  <hyperlinks>
    <hyperlink ref="A1" location="'Table index'!A1" display="Return to Table Index" xr:uid="{F37E7B04-8104-4072-BD73-97FE944AFD53}"/>
  </hyperlinks>
  <pageMargins left="0.70866141732283472" right="0.70866141732283472" top="0.74803149606299213" bottom="0.35433070866141736" header="0.31496062992125984" footer="0.31496062992125984"/>
  <pageSetup paperSize="9" scale="12"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C12B-C85B-433B-9F4F-CFE3485A51C6}">
  <sheetPr>
    <tabColor rgb="FF92D050"/>
    <pageSetUpPr fitToPage="1"/>
  </sheetPr>
  <dimension ref="A1:G39"/>
  <sheetViews>
    <sheetView showGridLines="0" workbookViewId="0"/>
  </sheetViews>
  <sheetFormatPr defaultRowHeight="15"/>
  <cols>
    <col min="1" max="1" width="19.140625" customWidth="1"/>
    <col min="2" max="2" width="22.42578125" customWidth="1"/>
    <col min="3" max="3" width="16.5703125" customWidth="1"/>
    <col min="4" max="4" width="13.28515625" customWidth="1"/>
    <col min="5" max="5" width="15.28515625" customWidth="1"/>
    <col min="6" max="6" width="14.85546875" bestFit="1" customWidth="1"/>
    <col min="7" max="7" width="15.28515625" customWidth="1"/>
  </cols>
  <sheetData>
    <row r="1" spans="1:7">
      <c r="A1" s="612" t="s">
        <v>137</v>
      </c>
    </row>
    <row r="2" spans="1:7">
      <c r="A2" s="110" t="s">
        <v>332</v>
      </c>
    </row>
    <row r="3" spans="1:7">
      <c r="A3" t="s">
        <v>331</v>
      </c>
    </row>
    <row r="4" spans="1:7" ht="15.75" thickBot="1"/>
    <row r="5" spans="1:7" ht="30">
      <c r="A5" s="659" t="s">
        <v>259</v>
      </c>
      <c r="B5" s="62" t="s">
        <v>260</v>
      </c>
      <c r="C5" s="56" t="s">
        <v>217</v>
      </c>
      <c r="D5" s="57" t="s">
        <v>200</v>
      </c>
      <c r="E5" s="404" t="s">
        <v>218</v>
      </c>
      <c r="F5" s="404" t="s">
        <v>219</v>
      </c>
      <c r="G5" s="406" t="s">
        <v>220</v>
      </c>
    </row>
    <row r="6" spans="1:7">
      <c r="A6" s="644" t="s">
        <v>1038</v>
      </c>
      <c r="B6" s="85" t="s">
        <v>908</v>
      </c>
      <c r="C6" s="93">
        <v>51657</v>
      </c>
      <c r="D6" s="487">
        <v>42933436.200000003</v>
      </c>
      <c r="E6" s="488">
        <v>885506</v>
      </c>
      <c r="F6" s="488">
        <v>43818942.200000003</v>
      </c>
      <c r="G6" s="489">
        <v>848.27</v>
      </c>
    </row>
    <row r="7" spans="1:7">
      <c r="A7" s="644" t="s">
        <v>1039</v>
      </c>
      <c r="B7" s="645" t="s">
        <v>1040</v>
      </c>
      <c r="C7" s="93">
        <v>43217</v>
      </c>
      <c r="D7" s="487">
        <v>24310108.59</v>
      </c>
      <c r="E7" s="488">
        <v>1097740.1000000001</v>
      </c>
      <c r="F7" s="488">
        <v>25407848.690000001</v>
      </c>
      <c r="G7" s="489">
        <v>587.91</v>
      </c>
    </row>
    <row r="8" spans="1:7">
      <c r="A8" s="644" t="s">
        <v>1041</v>
      </c>
      <c r="B8" s="645" t="s">
        <v>1040</v>
      </c>
      <c r="C8" s="93">
        <v>29003</v>
      </c>
      <c r="D8" s="487">
        <v>23405395.600000001</v>
      </c>
      <c r="E8" s="488">
        <v>783605.2</v>
      </c>
      <c r="F8" s="488">
        <v>24189000.800000001</v>
      </c>
      <c r="G8" s="489">
        <v>834.02</v>
      </c>
    </row>
    <row r="9" spans="1:7">
      <c r="A9" s="644" t="s">
        <v>1042</v>
      </c>
      <c r="B9" s="645" t="s">
        <v>876</v>
      </c>
      <c r="C9" s="93">
        <v>34055</v>
      </c>
      <c r="D9" s="487">
        <v>19123743.309999999</v>
      </c>
      <c r="E9" s="488">
        <v>741852</v>
      </c>
      <c r="F9" s="488">
        <v>19865595.309999999</v>
      </c>
      <c r="G9" s="489">
        <v>583.34</v>
      </c>
    </row>
    <row r="10" spans="1:7">
      <c r="A10" s="644" t="s">
        <v>1043</v>
      </c>
      <c r="B10" s="645" t="s">
        <v>876</v>
      </c>
      <c r="C10" s="93">
        <v>32087</v>
      </c>
      <c r="D10" s="487">
        <v>18144648.25</v>
      </c>
      <c r="E10" s="488">
        <v>681103.9</v>
      </c>
      <c r="F10" s="488">
        <v>18825752.149999999</v>
      </c>
      <c r="G10" s="489">
        <v>586.71</v>
      </c>
    </row>
    <row r="11" spans="1:7">
      <c r="A11" s="644" t="s">
        <v>1044</v>
      </c>
      <c r="B11" s="645" t="s">
        <v>876</v>
      </c>
      <c r="C11" s="93">
        <v>28792</v>
      </c>
      <c r="D11" s="487">
        <v>15926792.48</v>
      </c>
      <c r="E11" s="488">
        <v>588988.1</v>
      </c>
      <c r="F11" s="488">
        <v>16515780.58</v>
      </c>
      <c r="G11" s="489">
        <v>573.62</v>
      </c>
    </row>
    <row r="12" spans="1:7">
      <c r="A12" s="644" t="s">
        <v>1045</v>
      </c>
      <c r="B12" s="645" t="s">
        <v>1040</v>
      </c>
      <c r="C12" s="93">
        <v>17355</v>
      </c>
      <c r="D12" s="487">
        <v>14005405.49</v>
      </c>
      <c r="E12" s="488">
        <v>455923.1</v>
      </c>
      <c r="F12" s="488">
        <v>14461328.59</v>
      </c>
      <c r="G12" s="489">
        <v>833.27</v>
      </c>
    </row>
    <row r="13" spans="1:7">
      <c r="A13" s="644" t="s">
        <v>1046</v>
      </c>
      <c r="B13" s="645" t="s">
        <v>1047</v>
      </c>
      <c r="C13" s="93">
        <v>6595</v>
      </c>
      <c r="D13" s="487">
        <v>8755326.5099999998</v>
      </c>
      <c r="E13" s="488">
        <v>200762</v>
      </c>
      <c r="F13" s="488">
        <v>8956088.5099999998</v>
      </c>
      <c r="G13" s="489">
        <v>1358.01</v>
      </c>
    </row>
    <row r="14" spans="1:7">
      <c r="A14" s="644" t="s">
        <v>1048</v>
      </c>
      <c r="B14" s="645" t="s">
        <v>1049</v>
      </c>
      <c r="C14" s="93">
        <v>6539</v>
      </c>
      <c r="D14" s="487">
        <v>7172342.0899999999</v>
      </c>
      <c r="E14" s="488">
        <v>71685.2</v>
      </c>
      <c r="F14" s="488">
        <v>7244027.29</v>
      </c>
      <c r="G14" s="489">
        <v>1107.82</v>
      </c>
    </row>
    <row r="15" spans="1:7">
      <c r="A15" s="644" t="s">
        <v>1050</v>
      </c>
      <c r="B15" s="645" t="s">
        <v>876</v>
      </c>
      <c r="C15" s="93">
        <v>12097</v>
      </c>
      <c r="D15" s="487">
        <v>6765929.7300000004</v>
      </c>
      <c r="E15" s="488">
        <v>276493.8</v>
      </c>
      <c r="F15" s="488">
        <v>7042423.5300000003</v>
      </c>
      <c r="G15" s="489">
        <v>582.16</v>
      </c>
    </row>
    <row r="16" spans="1:7">
      <c r="A16" s="644" t="s">
        <v>1051</v>
      </c>
      <c r="B16" s="645" t="s">
        <v>1052</v>
      </c>
      <c r="C16" s="93">
        <v>14319</v>
      </c>
      <c r="D16" s="487">
        <v>5519284.6100000003</v>
      </c>
      <c r="E16" s="488">
        <v>307044.40000000002</v>
      </c>
      <c r="F16" s="488">
        <v>5826329.0099999998</v>
      </c>
      <c r="G16" s="489">
        <v>406.89</v>
      </c>
    </row>
    <row r="17" spans="1:7">
      <c r="A17" s="644" t="s">
        <v>1053</v>
      </c>
      <c r="B17" s="645" t="s">
        <v>1054</v>
      </c>
      <c r="C17" s="93">
        <v>13017</v>
      </c>
      <c r="D17" s="487">
        <v>2303594.71</v>
      </c>
      <c r="E17" s="488">
        <v>253611.9</v>
      </c>
      <c r="F17" s="488">
        <v>2557206.61</v>
      </c>
      <c r="G17" s="489">
        <v>196.45</v>
      </c>
    </row>
    <row r="18" spans="1:7">
      <c r="A18" s="644" t="s">
        <v>1055</v>
      </c>
      <c r="B18" s="645" t="s">
        <v>1054</v>
      </c>
      <c r="C18" s="93">
        <v>9547</v>
      </c>
      <c r="D18" s="487">
        <v>1681369.75</v>
      </c>
      <c r="E18" s="488">
        <v>165981.20000000001</v>
      </c>
      <c r="F18" s="488">
        <v>1847350.95</v>
      </c>
      <c r="G18" s="489">
        <v>193.5</v>
      </c>
    </row>
    <row r="19" spans="1:7" ht="30">
      <c r="A19" s="644" t="s">
        <v>1056</v>
      </c>
      <c r="B19" s="645" t="s">
        <v>1057</v>
      </c>
      <c r="C19" s="93">
        <v>7798</v>
      </c>
      <c r="D19" s="487">
        <v>1447405.22</v>
      </c>
      <c r="E19" s="488">
        <v>123443.4</v>
      </c>
      <c r="F19" s="488">
        <v>1570848.62</v>
      </c>
      <c r="G19" s="489">
        <v>201.44</v>
      </c>
    </row>
    <row r="20" spans="1:7">
      <c r="A20" s="644" t="s">
        <v>1058</v>
      </c>
      <c r="B20" s="645" t="s">
        <v>876</v>
      </c>
      <c r="C20" s="93">
        <v>2457</v>
      </c>
      <c r="D20" s="487">
        <v>1390451.62</v>
      </c>
      <c r="E20" s="488">
        <v>49968.6</v>
      </c>
      <c r="F20" s="488">
        <v>1440420.22</v>
      </c>
      <c r="G20" s="489">
        <v>586.25</v>
      </c>
    </row>
    <row r="21" spans="1:7">
      <c r="A21" s="644" t="s">
        <v>1059</v>
      </c>
      <c r="B21" s="645" t="s">
        <v>1052</v>
      </c>
      <c r="C21" s="93">
        <v>3532</v>
      </c>
      <c r="D21" s="487">
        <v>1318477.33</v>
      </c>
      <c r="E21" s="488">
        <v>84886.6</v>
      </c>
      <c r="F21" s="488">
        <v>1403363.93</v>
      </c>
      <c r="G21" s="489">
        <v>397.33</v>
      </c>
    </row>
    <row r="22" spans="1:7">
      <c r="A22" s="644" t="s">
        <v>1060</v>
      </c>
      <c r="B22" s="645" t="s">
        <v>1061</v>
      </c>
      <c r="C22" s="93">
        <v>15111</v>
      </c>
      <c r="D22" s="487">
        <v>1296245.3</v>
      </c>
      <c r="E22" s="488">
        <v>317310.8</v>
      </c>
      <c r="F22" s="488">
        <v>1613556.1</v>
      </c>
      <c r="G22" s="489">
        <v>106.78</v>
      </c>
    </row>
    <row r="23" spans="1:7">
      <c r="A23" s="644" t="s">
        <v>1062</v>
      </c>
      <c r="B23" s="645" t="s">
        <v>1063</v>
      </c>
      <c r="C23" s="93">
        <v>6829</v>
      </c>
      <c r="D23" s="487">
        <v>1166385.98</v>
      </c>
      <c r="E23" s="488">
        <v>78263.5</v>
      </c>
      <c r="F23" s="488">
        <v>1244649.48</v>
      </c>
      <c r="G23" s="489">
        <v>182.26</v>
      </c>
    </row>
    <row r="24" spans="1:7">
      <c r="A24" s="644" t="s">
        <v>1064</v>
      </c>
      <c r="B24" s="645" t="s">
        <v>1047</v>
      </c>
      <c r="C24" s="93">
        <v>1024</v>
      </c>
      <c r="D24" s="487">
        <v>1160287.3400000001</v>
      </c>
      <c r="E24" s="488">
        <v>31054</v>
      </c>
      <c r="F24" s="488">
        <v>1191341.3400000001</v>
      </c>
      <c r="G24" s="489">
        <v>1163.42</v>
      </c>
    </row>
    <row r="25" spans="1:7">
      <c r="A25" s="644" t="s">
        <v>1065</v>
      </c>
      <c r="B25" s="645" t="s">
        <v>1061</v>
      </c>
      <c r="C25" s="93">
        <v>15001</v>
      </c>
      <c r="D25" s="487">
        <v>1108103.3799999999</v>
      </c>
      <c r="E25" s="488">
        <v>388283.6</v>
      </c>
      <c r="F25" s="488">
        <v>1496386.98</v>
      </c>
      <c r="G25" s="489">
        <v>99.75</v>
      </c>
    </row>
    <row r="26" spans="1:7">
      <c r="A26" s="644" t="s">
        <v>1066</v>
      </c>
      <c r="B26" s="645" t="s">
        <v>1057</v>
      </c>
      <c r="C26" s="93">
        <v>6005</v>
      </c>
      <c r="D26" s="487">
        <v>413077.66</v>
      </c>
      <c r="E26" s="488">
        <v>105384.9</v>
      </c>
      <c r="F26" s="488">
        <v>518462.56</v>
      </c>
      <c r="G26" s="489">
        <v>86.34</v>
      </c>
    </row>
    <row r="27" spans="1:7">
      <c r="A27" s="644" t="s">
        <v>1067</v>
      </c>
      <c r="B27" s="645" t="s">
        <v>1063</v>
      </c>
      <c r="C27" s="93">
        <v>2183</v>
      </c>
      <c r="D27" s="487">
        <v>376240.81</v>
      </c>
      <c r="E27" s="488">
        <v>26401</v>
      </c>
      <c r="F27" s="488">
        <v>402641.81</v>
      </c>
      <c r="G27" s="489">
        <v>184.44</v>
      </c>
    </row>
    <row r="28" spans="1:7">
      <c r="A28" s="644" t="s">
        <v>1068</v>
      </c>
      <c r="B28" s="645" t="s">
        <v>876</v>
      </c>
      <c r="C28" s="93">
        <v>388</v>
      </c>
      <c r="D28" s="487">
        <v>211397.44</v>
      </c>
      <c r="E28" s="488">
        <v>8620.6</v>
      </c>
      <c r="F28" s="488">
        <v>220018.04</v>
      </c>
      <c r="G28" s="489">
        <v>567.05999999999995</v>
      </c>
    </row>
    <row r="29" spans="1:7" ht="30">
      <c r="A29" s="644" t="s">
        <v>1069</v>
      </c>
      <c r="B29" s="645" t="s">
        <v>1057</v>
      </c>
      <c r="C29" s="93">
        <v>2933</v>
      </c>
      <c r="D29" s="487">
        <v>172740.97</v>
      </c>
      <c r="E29" s="488">
        <v>54822.9</v>
      </c>
      <c r="F29" s="488">
        <v>227563.87</v>
      </c>
      <c r="G29" s="489">
        <v>77.59</v>
      </c>
    </row>
    <row r="30" spans="1:7">
      <c r="A30" s="644" t="s">
        <v>1070</v>
      </c>
      <c r="B30" s="645" t="s">
        <v>1057</v>
      </c>
      <c r="C30" s="93">
        <v>408</v>
      </c>
      <c r="D30" s="487">
        <v>63818.75</v>
      </c>
      <c r="E30" s="488">
        <v>5016</v>
      </c>
      <c r="F30" s="488">
        <v>68834.75</v>
      </c>
      <c r="G30" s="489">
        <v>168.71</v>
      </c>
    </row>
    <row r="31" spans="1:7">
      <c r="A31" s="644" t="s">
        <v>1071</v>
      </c>
      <c r="B31" s="645" t="s">
        <v>876</v>
      </c>
      <c r="C31" s="93">
        <v>78</v>
      </c>
      <c r="D31" s="487">
        <v>49051.34</v>
      </c>
      <c r="E31" s="488">
        <v>1633.1</v>
      </c>
      <c r="F31" s="488">
        <v>50684.44</v>
      </c>
      <c r="G31" s="489">
        <v>649.79999999999995</v>
      </c>
    </row>
    <row r="32" spans="1:7" ht="30">
      <c r="A32" s="644" t="s">
        <v>1072</v>
      </c>
      <c r="B32" s="645" t="s">
        <v>1057</v>
      </c>
      <c r="C32" s="93">
        <v>227</v>
      </c>
      <c r="D32" s="487">
        <v>36554.81</v>
      </c>
      <c r="E32" s="488">
        <v>3541.5</v>
      </c>
      <c r="F32" s="488">
        <v>40096.31</v>
      </c>
      <c r="G32" s="489">
        <v>176.64</v>
      </c>
    </row>
    <row r="33" spans="1:7" ht="15.75" thickBot="1">
      <c r="A33" s="646" t="s">
        <v>1073</v>
      </c>
      <c r="B33" s="606" t="s">
        <v>1052</v>
      </c>
      <c r="C33" s="96">
        <v>18</v>
      </c>
      <c r="D33" s="555">
        <v>5445.1</v>
      </c>
      <c r="E33" s="556">
        <v>252</v>
      </c>
      <c r="F33" s="556">
        <v>5697.1</v>
      </c>
      <c r="G33" s="557">
        <v>316.51</v>
      </c>
    </row>
    <row r="35" spans="1:7">
      <c r="A35" s="167" t="s">
        <v>223</v>
      </c>
    </row>
    <row r="36" spans="1:7">
      <c r="A36" s="167" t="s">
        <v>319</v>
      </c>
    </row>
    <row r="37" spans="1:7">
      <c r="A37" s="167" t="s">
        <v>225</v>
      </c>
    </row>
    <row r="38" spans="1:7" s="128" customFormat="1" ht="30" customHeight="1">
      <c r="A38" s="726" t="s">
        <v>333</v>
      </c>
      <c r="B38" s="726"/>
      <c r="C38" s="726"/>
      <c r="D38" s="726"/>
      <c r="E38" s="726"/>
      <c r="F38" s="726"/>
      <c r="G38" s="726"/>
    </row>
    <row r="39" spans="1:7" ht="30" customHeight="1">
      <c r="A39" s="725" t="s">
        <v>334</v>
      </c>
      <c r="B39" s="725"/>
      <c r="C39" s="725"/>
      <c r="D39" s="725"/>
      <c r="E39" s="725"/>
      <c r="F39" s="725"/>
      <c r="G39" s="725"/>
    </row>
  </sheetData>
  <mergeCells count="2">
    <mergeCell ref="A39:G39"/>
    <mergeCell ref="A38:G38"/>
  </mergeCells>
  <hyperlinks>
    <hyperlink ref="A1" location="'Table index'!A1" display="Return to Table Index" xr:uid="{94B9F825-BFE9-4AA6-9404-CA2D53D6901C}"/>
  </hyperlinks>
  <pageMargins left="0.70866141732283472" right="0.70866141732283472" top="0.74803149606299213" bottom="0.35433070866141736" header="0.31496062992125984" footer="0.31496062992125984"/>
  <pageSetup paperSize="9" scale="74"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F57"/>
  <sheetViews>
    <sheetView showGridLines="0" workbookViewId="0"/>
  </sheetViews>
  <sheetFormatPr defaultColWidth="9.140625" defaultRowHeight="15"/>
  <cols>
    <col min="1" max="1" width="5.28515625" style="3" customWidth="1"/>
    <col min="2" max="2" width="31.7109375" style="3" customWidth="1"/>
    <col min="3" max="3" width="18.7109375" style="3" customWidth="1"/>
    <col min="4" max="4" width="18" style="3" customWidth="1"/>
    <col min="5" max="5" width="16.7109375" style="3" customWidth="1"/>
    <col min="6" max="6" width="14.7109375" style="11" customWidth="1"/>
    <col min="7" max="16384" width="9.140625" style="3"/>
  </cols>
  <sheetData>
    <row r="1" spans="1:6">
      <c r="A1" s="612" t="s">
        <v>137</v>
      </c>
    </row>
    <row r="2" spans="1:6">
      <c r="A2" s="1" t="s">
        <v>335</v>
      </c>
    </row>
    <row r="3" spans="1:6">
      <c r="A3" s="3" t="s">
        <v>336</v>
      </c>
    </row>
    <row r="4" spans="1:6" ht="15.75" thickBot="1"/>
    <row r="5" spans="1:6" ht="45">
      <c r="A5" s="61" t="s">
        <v>251</v>
      </c>
      <c r="B5" s="57" t="s">
        <v>260</v>
      </c>
      <c r="C5" s="57" t="s">
        <v>217</v>
      </c>
      <c r="D5" s="57" t="s">
        <v>232</v>
      </c>
      <c r="E5" s="57" t="s">
        <v>337</v>
      </c>
      <c r="F5" s="410" t="s">
        <v>200</v>
      </c>
    </row>
    <row r="6" spans="1:6">
      <c r="A6" s="90">
        <v>1</v>
      </c>
      <c r="B6" s="92" t="s">
        <v>816</v>
      </c>
      <c r="C6" s="93">
        <v>9479981</v>
      </c>
      <c r="D6" s="93">
        <v>6565517</v>
      </c>
      <c r="E6" s="297">
        <v>16045498</v>
      </c>
      <c r="F6" s="411">
        <v>121191382.14</v>
      </c>
    </row>
    <row r="7" spans="1:6">
      <c r="A7" s="90">
        <v>2</v>
      </c>
      <c r="B7" s="92" t="s">
        <v>818</v>
      </c>
      <c r="C7" s="93">
        <v>7483831</v>
      </c>
      <c r="D7" s="93">
        <v>3630840</v>
      </c>
      <c r="E7" s="297">
        <v>11114671</v>
      </c>
      <c r="F7" s="411">
        <v>94047267.930000007</v>
      </c>
    </row>
    <row r="8" spans="1:6">
      <c r="A8" s="90">
        <v>3</v>
      </c>
      <c r="B8" s="92" t="s">
        <v>817</v>
      </c>
      <c r="C8" s="93">
        <v>7389809</v>
      </c>
      <c r="D8" s="93">
        <v>3431283</v>
      </c>
      <c r="E8" s="297">
        <v>10821092</v>
      </c>
      <c r="F8" s="411">
        <v>88919819.430000007</v>
      </c>
    </row>
    <row r="9" spans="1:6">
      <c r="A9" s="90">
        <v>4</v>
      </c>
      <c r="B9" s="92" t="s">
        <v>824</v>
      </c>
      <c r="C9" s="93">
        <v>5335618</v>
      </c>
      <c r="D9" s="93">
        <v>2461933</v>
      </c>
      <c r="E9" s="297">
        <v>7797551</v>
      </c>
      <c r="F9" s="411">
        <v>71989708.5</v>
      </c>
    </row>
    <row r="10" spans="1:6">
      <c r="A10" s="90">
        <v>5</v>
      </c>
      <c r="B10" s="92" t="s">
        <v>829</v>
      </c>
      <c r="C10" s="93">
        <v>2571161</v>
      </c>
      <c r="D10" s="93">
        <v>3897127</v>
      </c>
      <c r="E10" s="297">
        <v>6468288</v>
      </c>
      <c r="F10" s="411">
        <v>29042171.640000001</v>
      </c>
    </row>
    <row r="11" spans="1:6">
      <c r="A11" s="90">
        <v>6</v>
      </c>
      <c r="B11" s="92" t="s">
        <v>828</v>
      </c>
      <c r="C11" s="93">
        <v>3708781</v>
      </c>
      <c r="D11" s="93">
        <v>2564444</v>
      </c>
      <c r="E11" s="297">
        <v>6273225</v>
      </c>
      <c r="F11" s="411">
        <v>46296993.530000001</v>
      </c>
    </row>
    <row r="12" spans="1:6">
      <c r="A12" s="90">
        <v>7</v>
      </c>
      <c r="B12" s="92" t="s">
        <v>830</v>
      </c>
      <c r="C12" s="93">
        <v>2612578</v>
      </c>
      <c r="D12" s="93">
        <v>3557635</v>
      </c>
      <c r="E12" s="297">
        <v>6170213</v>
      </c>
      <c r="F12" s="411">
        <v>30099141.91</v>
      </c>
    </row>
    <row r="13" spans="1:6">
      <c r="A13" s="90">
        <v>8</v>
      </c>
      <c r="B13" s="92" t="s">
        <v>822</v>
      </c>
      <c r="C13" s="93">
        <v>3682542</v>
      </c>
      <c r="D13" s="93">
        <v>2378323</v>
      </c>
      <c r="E13" s="297">
        <v>6060865</v>
      </c>
      <c r="F13" s="411">
        <v>49360669.07</v>
      </c>
    </row>
    <row r="14" spans="1:6">
      <c r="A14" s="90">
        <v>9</v>
      </c>
      <c r="B14" s="92" t="s">
        <v>814</v>
      </c>
      <c r="C14" s="93">
        <v>2397681</v>
      </c>
      <c r="D14" s="93">
        <v>2701938</v>
      </c>
      <c r="E14" s="297">
        <v>5099619</v>
      </c>
      <c r="F14" s="411">
        <v>27869908.140000001</v>
      </c>
    </row>
    <row r="15" spans="1:6">
      <c r="A15" s="90">
        <v>10</v>
      </c>
      <c r="B15" s="92" t="s">
        <v>813</v>
      </c>
      <c r="C15" s="93">
        <v>1804333</v>
      </c>
      <c r="D15" s="93">
        <v>3132889</v>
      </c>
      <c r="E15" s="297">
        <v>4937222</v>
      </c>
      <c r="F15" s="411">
        <v>20657743.149999999</v>
      </c>
    </row>
    <row r="16" spans="1:6">
      <c r="A16" s="90">
        <v>11</v>
      </c>
      <c r="B16" s="92" t="s">
        <v>834</v>
      </c>
      <c r="C16" s="93">
        <v>3061600</v>
      </c>
      <c r="D16" s="93">
        <v>1561111</v>
      </c>
      <c r="E16" s="297">
        <v>4622711</v>
      </c>
      <c r="F16" s="411">
        <v>35675184.780000001</v>
      </c>
    </row>
    <row r="17" spans="1:6">
      <c r="A17" s="90">
        <v>12</v>
      </c>
      <c r="B17" s="92" t="s">
        <v>856</v>
      </c>
      <c r="C17" s="93">
        <v>4235206</v>
      </c>
      <c r="D17" s="93">
        <v>1907</v>
      </c>
      <c r="E17" s="297">
        <v>4237113</v>
      </c>
      <c r="F17" s="411">
        <v>274855457.11000001</v>
      </c>
    </row>
    <row r="18" spans="1:6">
      <c r="A18" s="90">
        <v>13</v>
      </c>
      <c r="B18" s="92" t="s">
        <v>913</v>
      </c>
      <c r="C18" s="93">
        <v>2339779</v>
      </c>
      <c r="D18" s="93">
        <v>1739593</v>
      </c>
      <c r="E18" s="297">
        <v>4079372</v>
      </c>
      <c r="F18" s="411">
        <v>28481605.289999999</v>
      </c>
    </row>
    <row r="19" spans="1:6">
      <c r="A19" s="90">
        <v>14</v>
      </c>
      <c r="B19" s="92" t="s">
        <v>912</v>
      </c>
      <c r="C19" s="93">
        <v>2371450</v>
      </c>
      <c r="D19" s="93">
        <v>1601685</v>
      </c>
      <c r="E19" s="297">
        <v>3973135</v>
      </c>
      <c r="F19" s="411">
        <v>29235478.059999999</v>
      </c>
    </row>
    <row r="20" spans="1:6">
      <c r="A20" s="90">
        <v>15</v>
      </c>
      <c r="B20" s="92" t="s">
        <v>910</v>
      </c>
      <c r="C20" s="93">
        <v>3012693</v>
      </c>
      <c r="D20" s="93">
        <v>910674</v>
      </c>
      <c r="E20" s="297">
        <v>3923367</v>
      </c>
      <c r="F20" s="411">
        <v>47478918.939999998</v>
      </c>
    </row>
    <row r="21" spans="1:6">
      <c r="A21" s="90">
        <v>16</v>
      </c>
      <c r="B21" s="92" t="s">
        <v>255</v>
      </c>
      <c r="C21" s="93">
        <v>2733615</v>
      </c>
      <c r="D21" s="93">
        <v>851031</v>
      </c>
      <c r="E21" s="297">
        <v>3584646</v>
      </c>
      <c r="F21" s="411">
        <v>57652928.43</v>
      </c>
    </row>
    <row r="22" spans="1:6">
      <c r="A22" s="90">
        <v>17</v>
      </c>
      <c r="B22" s="92" t="s">
        <v>911</v>
      </c>
      <c r="C22" s="93">
        <v>2505111</v>
      </c>
      <c r="D22" s="93">
        <v>1026547</v>
      </c>
      <c r="E22" s="297">
        <v>3531658</v>
      </c>
      <c r="F22" s="411">
        <v>32294762.289999999</v>
      </c>
    </row>
    <row r="23" spans="1:6">
      <c r="A23" s="90">
        <v>18</v>
      </c>
      <c r="B23" s="92" t="s">
        <v>916</v>
      </c>
      <c r="C23" s="93">
        <v>1847046</v>
      </c>
      <c r="D23" s="93">
        <v>1666956</v>
      </c>
      <c r="E23" s="297">
        <v>3514002</v>
      </c>
      <c r="F23" s="411">
        <v>24612995.489999998</v>
      </c>
    </row>
    <row r="24" spans="1:6">
      <c r="A24" s="90">
        <v>19</v>
      </c>
      <c r="B24" s="92" t="s">
        <v>815</v>
      </c>
      <c r="C24" s="93">
        <v>1455625</v>
      </c>
      <c r="D24" s="93">
        <v>1935988</v>
      </c>
      <c r="E24" s="297">
        <v>3391613</v>
      </c>
      <c r="F24" s="411">
        <v>18060171.579999998</v>
      </c>
    </row>
    <row r="25" spans="1:6">
      <c r="A25" s="90">
        <v>20</v>
      </c>
      <c r="B25" s="92" t="s">
        <v>914</v>
      </c>
      <c r="C25" s="93">
        <v>2240050</v>
      </c>
      <c r="D25" s="93">
        <v>1145971</v>
      </c>
      <c r="E25" s="297">
        <v>3386021</v>
      </c>
      <c r="F25" s="411">
        <v>27206221.530000001</v>
      </c>
    </row>
    <row r="26" spans="1:6">
      <c r="A26" s="90">
        <v>21</v>
      </c>
      <c r="B26" s="92" t="s">
        <v>823</v>
      </c>
      <c r="C26" s="93">
        <v>2035208</v>
      </c>
      <c r="D26" s="93">
        <v>1110402</v>
      </c>
      <c r="E26" s="297">
        <v>3145610</v>
      </c>
      <c r="F26" s="411">
        <v>51080493.25</v>
      </c>
    </row>
    <row r="27" spans="1:6">
      <c r="A27" s="90">
        <v>22</v>
      </c>
      <c r="B27" s="92" t="s">
        <v>919</v>
      </c>
      <c r="C27" s="93">
        <v>1795971</v>
      </c>
      <c r="D27" s="93">
        <v>1101405</v>
      </c>
      <c r="E27" s="297">
        <v>2897376</v>
      </c>
      <c r="F27" s="411">
        <v>22656090.920000002</v>
      </c>
    </row>
    <row r="28" spans="1:6">
      <c r="A28" s="90">
        <v>23</v>
      </c>
      <c r="B28" s="92" t="s">
        <v>928</v>
      </c>
      <c r="C28" s="93">
        <v>1515973</v>
      </c>
      <c r="D28" s="93">
        <v>1371035</v>
      </c>
      <c r="E28" s="297">
        <v>2887008</v>
      </c>
      <c r="F28" s="411">
        <v>21038430.82</v>
      </c>
    </row>
    <row r="29" spans="1:6">
      <c r="A29" s="90">
        <v>24</v>
      </c>
      <c r="B29" s="92" t="s">
        <v>819</v>
      </c>
      <c r="C29" s="93">
        <v>1279915</v>
      </c>
      <c r="D29" s="93">
        <v>1569981</v>
      </c>
      <c r="E29" s="297">
        <v>2849896</v>
      </c>
      <c r="F29" s="411">
        <v>15813213.02</v>
      </c>
    </row>
    <row r="30" spans="1:6">
      <c r="A30" s="90">
        <v>25</v>
      </c>
      <c r="B30" s="92" t="s">
        <v>820</v>
      </c>
      <c r="C30" s="93">
        <v>1729605</v>
      </c>
      <c r="D30" s="93">
        <v>1115308</v>
      </c>
      <c r="E30" s="297">
        <v>2844913</v>
      </c>
      <c r="F30" s="411">
        <v>40920051.090000004</v>
      </c>
    </row>
    <row r="31" spans="1:6">
      <c r="A31" s="90">
        <v>26</v>
      </c>
      <c r="B31" s="92" t="s">
        <v>921</v>
      </c>
      <c r="C31" s="93">
        <v>1766683</v>
      </c>
      <c r="D31" s="93">
        <v>1054822</v>
      </c>
      <c r="E31" s="297">
        <v>2821505</v>
      </c>
      <c r="F31" s="411">
        <v>21526433.32</v>
      </c>
    </row>
    <row r="32" spans="1:6">
      <c r="A32" s="90">
        <v>27</v>
      </c>
      <c r="B32" s="92" t="s">
        <v>872</v>
      </c>
      <c r="C32" s="93">
        <v>2819530</v>
      </c>
      <c r="D32" s="93">
        <v>0</v>
      </c>
      <c r="E32" s="297">
        <v>2819530</v>
      </c>
      <c r="F32" s="411">
        <v>335781950.13</v>
      </c>
    </row>
    <row r="33" spans="1:6">
      <c r="A33" s="90">
        <v>28</v>
      </c>
      <c r="B33" s="92" t="s">
        <v>1074</v>
      </c>
      <c r="C33" s="93">
        <v>1234158</v>
      </c>
      <c r="D33" s="93">
        <v>1572615</v>
      </c>
      <c r="E33" s="297">
        <v>2806773</v>
      </c>
      <c r="F33" s="411">
        <v>18100413.68</v>
      </c>
    </row>
    <row r="34" spans="1:6">
      <c r="A34" s="90">
        <v>29</v>
      </c>
      <c r="B34" s="92" t="s">
        <v>918</v>
      </c>
      <c r="C34" s="93">
        <v>1832301</v>
      </c>
      <c r="D34" s="93">
        <v>675168</v>
      </c>
      <c r="E34" s="297">
        <v>2507469</v>
      </c>
      <c r="F34" s="411">
        <v>26246373.870000001</v>
      </c>
    </row>
    <row r="35" spans="1:6">
      <c r="A35" s="90">
        <v>30</v>
      </c>
      <c r="B35" s="92" t="s">
        <v>821</v>
      </c>
      <c r="C35" s="93">
        <v>1296487</v>
      </c>
      <c r="D35" s="93">
        <v>1207853</v>
      </c>
      <c r="E35" s="297">
        <v>2504340</v>
      </c>
      <c r="F35" s="411">
        <v>15413086.189999999</v>
      </c>
    </row>
    <row r="36" spans="1:6">
      <c r="A36" s="90">
        <v>31</v>
      </c>
      <c r="B36" s="92" t="s">
        <v>923</v>
      </c>
      <c r="C36" s="93">
        <v>1662752</v>
      </c>
      <c r="D36" s="93">
        <v>813403</v>
      </c>
      <c r="E36" s="297">
        <v>2476155</v>
      </c>
      <c r="F36" s="411">
        <v>25636520.120000001</v>
      </c>
    </row>
    <row r="37" spans="1:6">
      <c r="A37" s="90">
        <v>32</v>
      </c>
      <c r="B37" s="92" t="s">
        <v>899</v>
      </c>
      <c r="C37" s="93">
        <v>2453795</v>
      </c>
      <c r="D37" s="93">
        <v>4495</v>
      </c>
      <c r="E37" s="297">
        <v>2458290</v>
      </c>
      <c r="F37" s="411">
        <v>111816509.45999999</v>
      </c>
    </row>
    <row r="38" spans="1:6">
      <c r="A38" s="90">
        <v>33</v>
      </c>
      <c r="B38" s="92" t="s">
        <v>826</v>
      </c>
      <c r="C38" s="93">
        <v>1274582</v>
      </c>
      <c r="D38" s="93">
        <v>1170288</v>
      </c>
      <c r="E38" s="297">
        <v>2444870</v>
      </c>
      <c r="F38" s="411">
        <v>15672645.84</v>
      </c>
    </row>
    <row r="39" spans="1:6">
      <c r="A39" s="90">
        <v>34</v>
      </c>
      <c r="B39" s="92" t="s">
        <v>926</v>
      </c>
      <c r="C39" s="93">
        <v>1591895</v>
      </c>
      <c r="D39" s="93">
        <v>845505</v>
      </c>
      <c r="E39" s="297">
        <v>2437400</v>
      </c>
      <c r="F39" s="411">
        <v>19804491.609999999</v>
      </c>
    </row>
    <row r="40" spans="1:6">
      <c r="A40" s="90">
        <v>35</v>
      </c>
      <c r="B40" s="92" t="s">
        <v>1075</v>
      </c>
      <c r="C40" s="93">
        <v>1216620</v>
      </c>
      <c r="D40" s="93">
        <v>1208857</v>
      </c>
      <c r="E40" s="297">
        <v>2425477</v>
      </c>
      <c r="F40" s="411">
        <v>21659738.77</v>
      </c>
    </row>
    <row r="41" spans="1:6">
      <c r="A41" s="90">
        <v>36</v>
      </c>
      <c r="B41" s="92" t="s">
        <v>920</v>
      </c>
      <c r="C41" s="93">
        <v>1783494</v>
      </c>
      <c r="D41" s="93">
        <v>622931</v>
      </c>
      <c r="E41" s="297">
        <v>2406425</v>
      </c>
      <c r="F41" s="411">
        <v>21196667.350000001</v>
      </c>
    </row>
    <row r="42" spans="1:6">
      <c r="A42" s="90">
        <v>37</v>
      </c>
      <c r="B42" s="92" t="s">
        <v>931</v>
      </c>
      <c r="C42" s="93">
        <v>1380513</v>
      </c>
      <c r="D42" s="93">
        <v>886202</v>
      </c>
      <c r="E42" s="297">
        <v>2266715</v>
      </c>
      <c r="F42" s="411">
        <v>19906947.210000001</v>
      </c>
    </row>
    <row r="43" spans="1:6">
      <c r="A43" s="90">
        <v>38</v>
      </c>
      <c r="B43" s="92" t="s">
        <v>925</v>
      </c>
      <c r="C43" s="93">
        <v>1601153</v>
      </c>
      <c r="D43" s="93">
        <v>657950</v>
      </c>
      <c r="E43" s="297">
        <v>2259103</v>
      </c>
      <c r="F43" s="411">
        <v>19598682.370000001</v>
      </c>
    </row>
    <row r="44" spans="1:6">
      <c r="A44" s="90">
        <v>39</v>
      </c>
      <c r="B44" s="92" t="s">
        <v>917</v>
      </c>
      <c r="C44" s="93">
        <v>1838671</v>
      </c>
      <c r="D44" s="93">
        <v>374684</v>
      </c>
      <c r="E44" s="297">
        <v>2213355</v>
      </c>
      <c r="F44" s="411">
        <v>50661859.609999999</v>
      </c>
    </row>
    <row r="45" spans="1:6">
      <c r="A45" s="90">
        <v>40</v>
      </c>
      <c r="B45" s="92" t="s">
        <v>881</v>
      </c>
      <c r="C45" s="93">
        <v>2196214</v>
      </c>
      <c r="D45" s="93">
        <v>90</v>
      </c>
      <c r="E45" s="297">
        <v>2196304</v>
      </c>
      <c r="F45" s="411">
        <v>167623993.47</v>
      </c>
    </row>
    <row r="46" spans="1:6">
      <c r="A46" s="90">
        <v>41</v>
      </c>
      <c r="B46" s="92" t="s">
        <v>825</v>
      </c>
      <c r="C46" s="93">
        <v>1158570</v>
      </c>
      <c r="D46" s="93">
        <v>1015225</v>
      </c>
      <c r="E46" s="297">
        <v>2173795</v>
      </c>
      <c r="F46" s="411">
        <v>21112135.699999999</v>
      </c>
    </row>
    <row r="47" spans="1:6">
      <c r="A47" s="90">
        <v>42</v>
      </c>
      <c r="B47" s="92" t="s">
        <v>833</v>
      </c>
      <c r="C47" s="93">
        <v>2124078</v>
      </c>
      <c r="D47" s="93">
        <v>22716</v>
      </c>
      <c r="E47" s="297">
        <v>2146794</v>
      </c>
      <c r="F47" s="411">
        <v>64753992.140000001</v>
      </c>
    </row>
    <row r="48" spans="1:6">
      <c r="A48" s="90">
        <v>43</v>
      </c>
      <c r="B48" s="92" t="s">
        <v>832</v>
      </c>
      <c r="C48" s="93">
        <v>1294595</v>
      </c>
      <c r="D48" s="93">
        <v>836437</v>
      </c>
      <c r="E48" s="297">
        <v>2131032</v>
      </c>
      <c r="F48" s="411">
        <v>13539939.189999999</v>
      </c>
    </row>
    <row r="49" spans="1:6">
      <c r="A49" s="90">
        <v>44</v>
      </c>
      <c r="B49" s="92" t="s">
        <v>827</v>
      </c>
      <c r="C49" s="93">
        <v>1052561</v>
      </c>
      <c r="D49" s="93">
        <v>1050486</v>
      </c>
      <c r="E49" s="297">
        <v>2103047</v>
      </c>
      <c r="F49" s="411">
        <v>13194300.279999999</v>
      </c>
    </row>
    <row r="50" spans="1:6">
      <c r="A50" s="90">
        <v>45</v>
      </c>
      <c r="B50" s="92" t="s">
        <v>915</v>
      </c>
      <c r="C50" s="93">
        <v>1902047</v>
      </c>
      <c r="D50" s="93">
        <v>186095</v>
      </c>
      <c r="E50" s="297">
        <v>2088142</v>
      </c>
      <c r="F50" s="411">
        <v>31210185.210000001</v>
      </c>
    </row>
    <row r="51" spans="1:6">
      <c r="A51" s="90">
        <v>46</v>
      </c>
      <c r="B51" s="92" t="s">
        <v>924</v>
      </c>
      <c r="C51" s="93">
        <v>1617394</v>
      </c>
      <c r="D51" s="93">
        <v>457829</v>
      </c>
      <c r="E51" s="297">
        <v>2075223</v>
      </c>
      <c r="F51" s="411">
        <v>22362881.91</v>
      </c>
    </row>
    <row r="52" spans="1:6">
      <c r="A52" s="90">
        <v>47</v>
      </c>
      <c r="B52" s="92" t="s">
        <v>929</v>
      </c>
      <c r="C52" s="93">
        <v>1512187</v>
      </c>
      <c r="D52" s="93">
        <v>543396</v>
      </c>
      <c r="E52" s="297">
        <v>2055583</v>
      </c>
      <c r="F52" s="411">
        <v>19155338.809999999</v>
      </c>
    </row>
    <row r="53" spans="1:6">
      <c r="A53" s="90">
        <v>48</v>
      </c>
      <c r="B53" s="92" t="s">
        <v>901</v>
      </c>
      <c r="C53" s="93">
        <v>2034950</v>
      </c>
      <c r="D53" s="93">
        <v>120</v>
      </c>
      <c r="E53" s="297">
        <v>2035070</v>
      </c>
      <c r="F53" s="411">
        <v>105911172.68000001</v>
      </c>
    </row>
    <row r="54" spans="1:6">
      <c r="A54" s="90">
        <v>49</v>
      </c>
      <c r="B54" s="92" t="s">
        <v>922</v>
      </c>
      <c r="C54" s="93">
        <v>1688440</v>
      </c>
      <c r="D54" s="93">
        <v>340904</v>
      </c>
      <c r="E54" s="297">
        <v>2029344</v>
      </c>
      <c r="F54" s="411">
        <v>56032037.479999997</v>
      </c>
    </row>
    <row r="55" spans="1:6" ht="15.75" thickBot="1">
      <c r="A55" s="91">
        <v>50</v>
      </c>
      <c r="B55" s="95" t="s">
        <v>909</v>
      </c>
      <c r="C55" s="96">
        <v>1915738</v>
      </c>
      <c r="D55" s="96">
        <v>161</v>
      </c>
      <c r="E55" s="298">
        <v>1915899</v>
      </c>
      <c r="F55" s="412">
        <v>87333779.540000007</v>
      </c>
    </row>
    <row r="57" spans="1:6">
      <c r="A57" s="3" t="s">
        <v>143</v>
      </c>
    </row>
  </sheetData>
  <hyperlinks>
    <hyperlink ref="A1" location="'Table index'!A1" display="Return to Table Index" xr:uid="{0D1841BD-B717-4F1A-9004-E709AD8BA2E9}"/>
  </hyperlinks>
  <pageMargins left="0.70866141732283472" right="0.70866141732283472" top="0.74803149606299213" bottom="0.35433070866141736" header="0.31496062992125984" footer="0.31496062992125984"/>
  <pageSetup paperSize="9" scale="83"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E74F3-B54C-4811-8FDA-34A970F38BDA}">
  <sheetPr>
    <tabColor rgb="FF92D050"/>
    <pageSetUpPr fitToPage="1"/>
  </sheetPr>
  <dimension ref="A1:I55"/>
  <sheetViews>
    <sheetView showGridLines="0" workbookViewId="0"/>
  </sheetViews>
  <sheetFormatPr defaultColWidth="9.140625" defaultRowHeight="15"/>
  <cols>
    <col min="1" max="1" width="6.85546875" style="3" customWidth="1"/>
    <col min="2" max="2" width="25.140625" style="493" customWidth="1"/>
    <col min="3" max="3" width="12.7109375" style="493" customWidth="1"/>
    <col min="4" max="5" width="12.7109375" style="490" customWidth="1"/>
    <col min="6" max="6" width="21" style="3" customWidth="1"/>
    <col min="7" max="8" width="12.7109375" style="3" customWidth="1"/>
    <col min="9" max="9" width="12.7109375" style="11" customWidth="1"/>
    <col min="10" max="16384" width="9.140625" style="3"/>
  </cols>
  <sheetData>
    <row r="1" spans="1:9">
      <c r="A1" s="612" t="s">
        <v>137</v>
      </c>
    </row>
    <row r="2" spans="1:9">
      <c r="A2" s="1" t="s">
        <v>338</v>
      </c>
      <c r="B2" s="492"/>
      <c r="C2" s="492"/>
      <c r="D2" s="491"/>
    </row>
    <row r="3" spans="1:9">
      <c r="A3" s="3" t="s">
        <v>339</v>
      </c>
    </row>
    <row r="4" spans="1:9" ht="15.75" thickBot="1"/>
    <row r="5" spans="1:9" ht="15.75" customHeight="1">
      <c r="A5" s="731" t="s">
        <v>340</v>
      </c>
      <c r="B5" s="733" t="s">
        <v>341</v>
      </c>
      <c r="C5" s="733"/>
      <c r="D5" s="733"/>
      <c r="E5" s="733"/>
      <c r="F5" s="733" t="s">
        <v>342</v>
      </c>
      <c r="G5" s="733"/>
      <c r="H5" s="733"/>
      <c r="I5" s="734"/>
    </row>
    <row r="6" spans="1:9" ht="30" customHeight="1">
      <c r="A6" s="722"/>
      <c r="B6" s="723" t="s">
        <v>260</v>
      </c>
      <c r="C6" s="732" t="s">
        <v>265</v>
      </c>
      <c r="D6" s="732"/>
      <c r="E6" s="732"/>
      <c r="F6" s="723" t="s">
        <v>260</v>
      </c>
      <c r="G6" s="732" t="s">
        <v>265</v>
      </c>
      <c r="H6" s="732"/>
      <c r="I6" s="735"/>
    </row>
    <row r="7" spans="1:9" ht="30">
      <c r="A7" s="722"/>
      <c r="B7" s="723"/>
      <c r="C7" s="498" t="s">
        <v>343</v>
      </c>
      <c r="D7" s="498" t="s">
        <v>344</v>
      </c>
      <c r="E7" s="498" t="s">
        <v>156</v>
      </c>
      <c r="F7" s="723"/>
      <c r="G7" s="498" t="s">
        <v>343</v>
      </c>
      <c r="H7" s="498" t="s">
        <v>344</v>
      </c>
      <c r="I7" s="501" t="s">
        <v>156</v>
      </c>
    </row>
    <row r="8" spans="1:9">
      <c r="A8" s="722" t="s">
        <v>345</v>
      </c>
      <c r="B8" s="85" t="s">
        <v>813</v>
      </c>
      <c r="C8" s="93">
        <v>172154</v>
      </c>
      <c r="D8" s="93">
        <v>520321</v>
      </c>
      <c r="E8" s="297">
        <v>692475</v>
      </c>
      <c r="F8" s="85" t="s">
        <v>922</v>
      </c>
      <c r="G8" s="93">
        <v>863291</v>
      </c>
      <c r="H8" s="93">
        <v>132010</v>
      </c>
      <c r="I8" s="94">
        <v>995301</v>
      </c>
    </row>
    <row r="9" spans="1:9">
      <c r="A9" s="722"/>
      <c r="B9" s="85" t="s">
        <v>814</v>
      </c>
      <c r="C9" s="93">
        <v>114963</v>
      </c>
      <c r="D9" s="93">
        <v>340052</v>
      </c>
      <c r="E9" s="297">
        <v>455015</v>
      </c>
      <c r="F9" s="85" t="s">
        <v>813</v>
      </c>
      <c r="G9" s="93">
        <v>189623</v>
      </c>
      <c r="H9" s="93">
        <v>562556</v>
      </c>
      <c r="I9" s="94">
        <v>752179</v>
      </c>
    </row>
    <row r="10" spans="1:9">
      <c r="A10" s="722"/>
      <c r="B10" s="85" t="s">
        <v>922</v>
      </c>
      <c r="C10" s="93">
        <v>351108</v>
      </c>
      <c r="D10" s="93">
        <v>59995</v>
      </c>
      <c r="E10" s="297">
        <v>411103</v>
      </c>
      <c r="F10" s="85" t="s">
        <v>881</v>
      </c>
      <c r="G10" s="93">
        <v>457019</v>
      </c>
      <c r="H10" s="93">
        <v>30</v>
      </c>
      <c r="I10" s="94">
        <v>457049</v>
      </c>
    </row>
    <row r="11" spans="1:9">
      <c r="A11" s="722"/>
      <c r="B11" s="85" t="s">
        <v>1074</v>
      </c>
      <c r="C11" s="93">
        <v>122583</v>
      </c>
      <c r="D11" s="93">
        <v>201487</v>
      </c>
      <c r="E11" s="297">
        <v>324070</v>
      </c>
      <c r="F11" s="85" t="s">
        <v>814</v>
      </c>
      <c r="G11" s="93">
        <v>107367</v>
      </c>
      <c r="H11" s="93">
        <v>312074</v>
      </c>
      <c r="I11" s="94">
        <v>419441</v>
      </c>
    </row>
    <row r="12" spans="1:9" ht="30">
      <c r="A12" s="722"/>
      <c r="B12" s="85" t="s">
        <v>1076</v>
      </c>
      <c r="C12" s="93">
        <v>56451</v>
      </c>
      <c r="D12" s="93">
        <v>186111</v>
      </c>
      <c r="E12" s="297">
        <v>242562</v>
      </c>
      <c r="F12" s="85" t="s">
        <v>1077</v>
      </c>
      <c r="G12" s="93">
        <v>414285</v>
      </c>
      <c r="H12" s="93">
        <v>124</v>
      </c>
      <c r="I12" s="94">
        <v>414409</v>
      </c>
    </row>
    <row r="13" spans="1:9" ht="30">
      <c r="A13" s="722"/>
      <c r="B13" s="85" t="s">
        <v>881</v>
      </c>
      <c r="C13" s="93">
        <v>236243</v>
      </c>
      <c r="D13" s="93">
        <v>10</v>
      </c>
      <c r="E13" s="297">
        <v>236253</v>
      </c>
      <c r="F13" s="85" t="s">
        <v>1076</v>
      </c>
      <c r="G13" s="93">
        <v>80882</v>
      </c>
      <c r="H13" s="93">
        <v>265112</v>
      </c>
      <c r="I13" s="94">
        <v>345994</v>
      </c>
    </row>
    <row r="14" spans="1:9">
      <c r="A14" s="722"/>
      <c r="B14" s="85" t="s">
        <v>830</v>
      </c>
      <c r="C14" s="93">
        <v>66924</v>
      </c>
      <c r="D14" s="93">
        <v>121815</v>
      </c>
      <c r="E14" s="297">
        <v>188739</v>
      </c>
      <c r="F14" s="85" t="s">
        <v>255</v>
      </c>
      <c r="G14" s="93">
        <v>110139</v>
      </c>
      <c r="H14" s="93">
        <v>137856</v>
      </c>
      <c r="I14" s="94">
        <v>247995</v>
      </c>
    </row>
    <row r="15" spans="1:9">
      <c r="A15" s="722"/>
      <c r="B15" s="85" t="s">
        <v>255</v>
      </c>
      <c r="C15" s="93">
        <v>81458</v>
      </c>
      <c r="D15" s="93">
        <v>102946</v>
      </c>
      <c r="E15" s="297">
        <v>184404</v>
      </c>
      <c r="F15" s="85" t="s">
        <v>1074</v>
      </c>
      <c r="G15" s="93">
        <v>126616</v>
      </c>
      <c r="H15" s="93">
        <v>120201</v>
      </c>
      <c r="I15" s="94">
        <v>246817</v>
      </c>
    </row>
    <row r="16" spans="1:9" ht="30">
      <c r="A16" s="722"/>
      <c r="B16" s="85" t="s">
        <v>1078</v>
      </c>
      <c r="C16" s="93">
        <v>45443</v>
      </c>
      <c r="D16" s="93">
        <v>125308</v>
      </c>
      <c r="E16" s="297">
        <v>170751</v>
      </c>
      <c r="F16" s="85" t="s">
        <v>1079</v>
      </c>
      <c r="G16" s="93">
        <v>73560</v>
      </c>
      <c r="H16" s="93">
        <v>155460</v>
      </c>
      <c r="I16" s="94">
        <v>229020</v>
      </c>
    </row>
    <row r="17" spans="1:9" ht="30">
      <c r="A17" s="722"/>
      <c r="B17" s="85" t="s">
        <v>1079</v>
      </c>
      <c r="C17" s="93">
        <v>49013</v>
      </c>
      <c r="D17" s="93">
        <v>102508</v>
      </c>
      <c r="E17" s="297">
        <v>151521</v>
      </c>
      <c r="F17" s="85" t="s">
        <v>1078</v>
      </c>
      <c r="G17" s="93">
        <v>52295</v>
      </c>
      <c r="H17" s="93">
        <v>144507</v>
      </c>
      <c r="I17" s="94">
        <v>196802</v>
      </c>
    </row>
    <row r="18" spans="1:9">
      <c r="A18" s="729" t="s">
        <v>346</v>
      </c>
      <c r="B18" s="730"/>
      <c r="C18" s="499">
        <f>SUM(C8:C17)</f>
        <v>1296340</v>
      </c>
      <c r="D18" s="499">
        <f t="shared" ref="D18:E18" si="0">SUM(D8:D17)</f>
        <v>1760553</v>
      </c>
      <c r="E18" s="499">
        <f t="shared" si="0"/>
        <v>3056893</v>
      </c>
      <c r="F18" s="500" t="s">
        <v>346</v>
      </c>
      <c r="G18" s="499">
        <f>SUM(G8:G17)</f>
        <v>2475077</v>
      </c>
      <c r="H18" s="499">
        <f t="shared" ref="H18" si="1">SUM(H8:H17)</f>
        <v>1829930</v>
      </c>
      <c r="I18" s="502">
        <f t="shared" ref="I18" si="2">SUM(I8:I17)</f>
        <v>4305007</v>
      </c>
    </row>
    <row r="19" spans="1:9">
      <c r="A19" s="722" t="s">
        <v>347</v>
      </c>
      <c r="B19" s="85" t="s">
        <v>830</v>
      </c>
      <c r="C19" s="93">
        <v>354105</v>
      </c>
      <c r="D19" s="93">
        <v>1074541</v>
      </c>
      <c r="E19" s="297">
        <v>1428646</v>
      </c>
      <c r="F19" s="85" t="s">
        <v>829</v>
      </c>
      <c r="G19" s="93">
        <v>136776</v>
      </c>
      <c r="H19" s="93">
        <v>505472</v>
      </c>
      <c r="I19" s="94">
        <v>642248</v>
      </c>
    </row>
    <row r="20" spans="1:9">
      <c r="A20" s="722"/>
      <c r="B20" s="85" t="s">
        <v>829</v>
      </c>
      <c r="C20" s="93">
        <v>292289</v>
      </c>
      <c r="D20" s="93">
        <v>1026336</v>
      </c>
      <c r="E20" s="297">
        <v>1318625</v>
      </c>
      <c r="F20" s="85" t="s">
        <v>830</v>
      </c>
      <c r="G20" s="93">
        <v>144112</v>
      </c>
      <c r="H20" s="93">
        <v>394446</v>
      </c>
      <c r="I20" s="94">
        <v>538558</v>
      </c>
    </row>
    <row r="21" spans="1:9" ht="30">
      <c r="A21" s="722"/>
      <c r="B21" s="85" t="s">
        <v>1080</v>
      </c>
      <c r="C21" s="93">
        <v>149318</v>
      </c>
      <c r="D21" s="93">
        <v>653028</v>
      </c>
      <c r="E21" s="297">
        <v>802346</v>
      </c>
      <c r="F21" s="85" t="s">
        <v>881</v>
      </c>
      <c r="G21" s="93">
        <v>445377</v>
      </c>
      <c r="H21" s="93">
        <v>20</v>
      </c>
      <c r="I21" s="94">
        <v>445397</v>
      </c>
    </row>
    <row r="22" spans="1:9">
      <c r="A22" s="722"/>
      <c r="B22" s="85" t="s">
        <v>1074</v>
      </c>
      <c r="C22" s="93">
        <v>206247</v>
      </c>
      <c r="D22" s="93">
        <v>446181</v>
      </c>
      <c r="E22" s="297">
        <v>652428</v>
      </c>
      <c r="F22" s="85" t="s">
        <v>813</v>
      </c>
      <c r="G22" s="93">
        <v>68576</v>
      </c>
      <c r="H22" s="93">
        <v>321892</v>
      </c>
      <c r="I22" s="94">
        <v>390468</v>
      </c>
    </row>
    <row r="23" spans="1:9">
      <c r="A23" s="722"/>
      <c r="B23" s="85" t="s">
        <v>813</v>
      </c>
      <c r="C23" s="93">
        <v>162459</v>
      </c>
      <c r="D23" s="93">
        <v>477800</v>
      </c>
      <c r="E23" s="297">
        <v>640259</v>
      </c>
      <c r="F23" s="85" t="s">
        <v>814</v>
      </c>
      <c r="G23" s="93">
        <v>60307</v>
      </c>
      <c r="H23" s="93">
        <v>259577</v>
      </c>
      <c r="I23" s="94">
        <v>319884</v>
      </c>
    </row>
    <row r="24" spans="1:9">
      <c r="A24" s="722"/>
      <c r="B24" s="85" t="s">
        <v>814</v>
      </c>
      <c r="C24" s="93">
        <v>156368</v>
      </c>
      <c r="D24" s="93">
        <v>476995</v>
      </c>
      <c r="E24" s="297">
        <v>633363</v>
      </c>
      <c r="F24" s="85" t="s">
        <v>817</v>
      </c>
      <c r="G24" s="93">
        <v>102030</v>
      </c>
      <c r="H24" s="93">
        <v>206175</v>
      </c>
      <c r="I24" s="94">
        <v>308205</v>
      </c>
    </row>
    <row r="25" spans="1:9" ht="30">
      <c r="A25" s="722"/>
      <c r="B25" s="85" t="s">
        <v>881</v>
      </c>
      <c r="C25" s="93">
        <v>602652</v>
      </c>
      <c r="D25" s="93">
        <v>22</v>
      </c>
      <c r="E25" s="297">
        <v>602674</v>
      </c>
      <c r="F25" s="85" t="s">
        <v>1078</v>
      </c>
      <c r="G25" s="93">
        <v>59434</v>
      </c>
      <c r="H25" s="93">
        <v>237879</v>
      </c>
      <c r="I25" s="94">
        <v>297313</v>
      </c>
    </row>
    <row r="26" spans="1:9">
      <c r="A26" s="722"/>
      <c r="B26" s="85" t="s">
        <v>916</v>
      </c>
      <c r="C26" s="93">
        <v>162377</v>
      </c>
      <c r="D26" s="93">
        <v>289284</v>
      </c>
      <c r="E26" s="297">
        <v>451661</v>
      </c>
      <c r="F26" s="85" t="s">
        <v>1074</v>
      </c>
      <c r="G26" s="93">
        <v>117703</v>
      </c>
      <c r="H26" s="93">
        <v>175534</v>
      </c>
      <c r="I26" s="94">
        <v>293237</v>
      </c>
    </row>
    <row r="27" spans="1:9" ht="30">
      <c r="A27" s="722"/>
      <c r="B27" s="85" t="s">
        <v>1078</v>
      </c>
      <c r="C27" s="93">
        <v>121749</v>
      </c>
      <c r="D27" s="93">
        <v>306559</v>
      </c>
      <c r="E27" s="297">
        <v>428308</v>
      </c>
      <c r="F27" s="85" t="s">
        <v>819</v>
      </c>
      <c r="G27" s="93">
        <v>51424</v>
      </c>
      <c r="H27" s="93">
        <v>225118</v>
      </c>
      <c r="I27" s="94">
        <v>276542</v>
      </c>
    </row>
    <row r="28" spans="1:9">
      <c r="A28" s="722"/>
      <c r="B28" s="85" t="s">
        <v>819</v>
      </c>
      <c r="C28" s="93">
        <v>103028</v>
      </c>
      <c r="D28" s="93">
        <v>311707</v>
      </c>
      <c r="E28" s="297">
        <v>414735</v>
      </c>
      <c r="F28" s="85" t="s">
        <v>911</v>
      </c>
      <c r="G28" s="93">
        <v>118573</v>
      </c>
      <c r="H28" s="93">
        <v>149567</v>
      </c>
      <c r="I28" s="94">
        <v>268140</v>
      </c>
    </row>
    <row r="29" spans="1:9">
      <c r="A29" s="729" t="s">
        <v>346</v>
      </c>
      <c r="B29" s="730"/>
      <c r="C29" s="499">
        <f>SUM(C19:C28)</f>
        <v>2310592</v>
      </c>
      <c r="D29" s="499">
        <f t="shared" ref="D29" si="3">SUM(D19:D28)</f>
        <v>5062453</v>
      </c>
      <c r="E29" s="499">
        <f t="shared" ref="E29" si="4">SUM(E19:E28)</f>
        <v>7373045</v>
      </c>
      <c r="F29" s="500" t="s">
        <v>346</v>
      </c>
      <c r="G29" s="499">
        <f>SUM(G19:G28)</f>
        <v>1304312</v>
      </c>
      <c r="H29" s="499">
        <f t="shared" ref="H29" si="5">SUM(H19:H28)</f>
        <v>2475680</v>
      </c>
      <c r="I29" s="502">
        <f t="shared" ref="I29" si="6">SUM(I19:I28)</f>
        <v>3779992</v>
      </c>
    </row>
    <row r="30" spans="1:9">
      <c r="A30" s="722" t="s">
        <v>348</v>
      </c>
      <c r="B30" s="85" t="s">
        <v>816</v>
      </c>
      <c r="C30" s="93">
        <v>463746</v>
      </c>
      <c r="D30" s="93">
        <v>1027150</v>
      </c>
      <c r="E30" s="297">
        <v>1490896</v>
      </c>
      <c r="F30" s="85" t="s">
        <v>816</v>
      </c>
      <c r="G30" s="93">
        <v>420967</v>
      </c>
      <c r="H30" s="93">
        <v>1655686</v>
      </c>
      <c r="I30" s="94">
        <v>2076653</v>
      </c>
    </row>
    <row r="31" spans="1:9">
      <c r="A31" s="722"/>
      <c r="B31" s="85" t="s">
        <v>829</v>
      </c>
      <c r="C31" s="93">
        <v>338678</v>
      </c>
      <c r="D31" s="93">
        <v>1057002</v>
      </c>
      <c r="E31" s="297">
        <v>1395680</v>
      </c>
      <c r="F31" s="85" t="s">
        <v>818</v>
      </c>
      <c r="G31" s="93">
        <v>350405</v>
      </c>
      <c r="H31" s="93">
        <v>887330</v>
      </c>
      <c r="I31" s="94">
        <v>1237735</v>
      </c>
    </row>
    <row r="32" spans="1:9">
      <c r="A32" s="722"/>
      <c r="B32" s="85" t="s">
        <v>817</v>
      </c>
      <c r="C32" s="93">
        <v>519473</v>
      </c>
      <c r="D32" s="93">
        <v>745188</v>
      </c>
      <c r="E32" s="297">
        <v>1264661</v>
      </c>
      <c r="F32" s="85" t="s">
        <v>817</v>
      </c>
      <c r="G32" s="93">
        <v>372392</v>
      </c>
      <c r="H32" s="93">
        <v>699373</v>
      </c>
      <c r="I32" s="94">
        <v>1071765</v>
      </c>
    </row>
    <row r="33" spans="1:9">
      <c r="A33" s="722"/>
      <c r="B33" s="85" t="s">
        <v>830</v>
      </c>
      <c r="C33" s="93">
        <v>335674</v>
      </c>
      <c r="D33" s="93">
        <v>919284</v>
      </c>
      <c r="E33" s="297">
        <v>1254958</v>
      </c>
      <c r="F33" s="85" t="s">
        <v>828</v>
      </c>
      <c r="G33" s="93">
        <v>209138</v>
      </c>
      <c r="H33" s="93">
        <v>690028</v>
      </c>
      <c r="I33" s="94">
        <v>899166</v>
      </c>
    </row>
    <row r="34" spans="1:9">
      <c r="A34" s="722"/>
      <c r="B34" s="85" t="s">
        <v>916</v>
      </c>
      <c r="C34" s="93">
        <v>336894</v>
      </c>
      <c r="D34" s="93">
        <v>577973</v>
      </c>
      <c r="E34" s="297">
        <v>914867</v>
      </c>
      <c r="F34" s="85" t="s">
        <v>822</v>
      </c>
      <c r="G34" s="93">
        <v>260698</v>
      </c>
      <c r="H34" s="93">
        <v>584556</v>
      </c>
      <c r="I34" s="94">
        <v>845254</v>
      </c>
    </row>
    <row r="35" spans="1:9">
      <c r="A35" s="722"/>
      <c r="B35" s="85" t="s">
        <v>824</v>
      </c>
      <c r="C35" s="93">
        <v>368834</v>
      </c>
      <c r="D35" s="93">
        <v>536350</v>
      </c>
      <c r="E35" s="297">
        <v>905184</v>
      </c>
      <c r="F35" s="85" t="s">
        <v>829</v>
      </c>
      <c r="G35" s="93">
        <v>172913</v>
      </c>
      <c r="H35" s="93">
        <v>609646</v>
      </c>
      <c r="I35" s="94">
        <v>782559</v>
      </c>
    </row>
    <row r="36" spans="1:9">
      <c r="A36" s="722"/>
      <c r="B36" s="85" t="s">
        <v>1081</v>
      </c>
      <c r="C36" s="93">
        <v>256595</v>
      </c>
      <c r="D36" s="93">
        <v>564472</v>
      </c>
      <c r="E36" s="297">
        <v>821067</v>
      </c>
      <c r="F36" s="85" t="s">
        <v>824</v>
      </c>
      <c r="G36" s="93">
        <v>229077</v>
      </c>
      <c r="H36" s="93">
        <v>506603</v>
      </c>
      <c r="I36" s="94">
        <v>735680</v>
      </c>
    </row>
    <row r="37" spans="1:9">
      <c r="A37" s="722"/>
      <c r="B37" s="85" t="s">
        <v>818</v>
      </c>
      <c r="C37" s="93">
        <v>315912</v>
      </c>
      <c r="D37" s="93">
        <v>492743</v>
      </c>
      <c r="E37" s="297">
        <v>808655</v>
      </c>
      <c r="F37" s="85" t="s">
        <v>830</v>
      </c>
      <c r="G37" s="93">
        <v>169981</v>
      </c>
      <c r="H37" s="93">
        <v>454849</v>
      </c>
      <c r="I37" s="94">
        <v>624830</v>
      </c>
    </row>
    <row r="38" spans="1:9" ht="30">
      <c r="A38" s="722"/>
      <c r="B38" s="85" t="s">
        <v>822</v>
      </c>
      <c r="C38" s="93">
        <v>291004</v>
      </c>
      <c r="D38" s="93">
        <v>469531</v>
      </c>
      <c r="E38" s="297">
        <v>760535</v>
      </c>
      <c r="F38" s="85" t="s">
        <v>1082</v>
      </c>
      <c r="G38" s="93">
        <v>102604</v>
      </c>
      <c r="H38" s="93">
        <v>443686</v>
      </c>
      <c r="I38" s="94">
        <v>546290</v>
      </c>
    </row>
    <row r="39" spans="1:9">
      <c r="A39" s="722"/>
      <c r="B39" s="85" t="s">
        <v>828</v>
      </c>
      <c r="C39" s="93">
        <v>204334</v>
      </c>
      <c r="D39" s="93">
        <v>483247</v>
      </c>
      <c r="E39" s="297">
        <v>687581</v>
      </c>
      <c r="F39" s="85" t="s">
        <v>913</v>
      </c>
      <c r="G39" s="93">
        <v>81614</v>
      </c>
      <c r="H39" s="93">
        <v>432608</v>
      </c>
      <c r="I39" s="94">
        <v>514222</v>
      </c>
    </row>
    <row r="40" spans="1:9">
      <c r="A40" s="729" t="s">
        <v>346</v>
      </c>
      <c r="B40" s="730"/>
      <c r="C40" s="499">
        <f>SUM(C30:C39)</f>
        <v>3431144</v>
      </c>
      <c r="D40" s="499">
        <f t="shared" ref="D40" si="7">SUM(D30:D39)</f>
        <v>6872940</v>
      </c>
      <c r="E40" s="499">
        <f t="shared" ref="E40" si="8">SUM(E30:E39)</f>
        <v>10304084</v>
      </c>
      <c r="F40" s="500" t="s">
        <v>346</v>
      </c>
      <c r="G40" s="499">
        <f>SUM(G30:G39)</f>
        <v>2369789</v>
      </c>
      <c r="H40" s="499">
        <f t="shared" ref="H40" si="9">SUM(H30:H39)</f>
        <v>6964365</v>
      </c>
      <c r="I40" s="502">
        <f t="shared" ref="I40" si="10">SUM(I30:I39)</f>
        <v>9334154</v>
      </c>
    </row>
    <row r="41" spans="1:9">
      <c r="A41" s="722" t="s">
        <v>349</v>
      </c>
      <c r="B41" s="85" t="s">
        <v>816</v>
      </c>
      <c r="C41" s="93">
        <v>4673713</v>
      </c>
      <c r="D41" s="93">
        <v>1587495</v>
      </c>
      <c r="E41" s="297">
        <v>6261208</v>
      </c>
      <c r="F41" s="85" t="s">
        <v>816</v>
      </c>
      <c r="G41" s="93">
        <v>3830106</v>
      </c>
      <c r="H41" s="93">
        <v>2081938</v>
      </c>
      <c r="I41" s="94">
        <v>5912044</v>
      </c>
    </row>
    <row r="42" spans="1:9">
      <c r="A42" s="722"/>
      <c r="B42" s="85" t="s">
        <v>817</v>
      </c>
      <c r="C42" s="93">
        <v>3526232</v>
      </c>
      <c r="D42" s="93">
        <v>732554</v>
      </c>
      <c r="E42" s="297">
        <v>4258786</v>
      </c>
      <c r="F42" s="85" t="s">
        <v>818</v>
      </c>
      <c r="G42" s="93">
        <v>3396705</v>
      </c>
      <c r="H42" s="93">
        <v>1310091</v>
      </c>
      <c r="I42" s="94">
        <v>4706796</v>
      </c>
    </row>
    <row r="43" spans="1:9">
      <c r="A43" s="722"/>
      <c r="B43" s="85" t="s">
        <v>818</v>
      </c>
      <c r="C43" s="93">
        <v>3353656</v>
      </c>
      <c r="D43" s="93">
        <v>836726</v>
      </c>
      <c r="E43" s="297">
        <v>4190382</v>
      </c>
      <c r="F43" s="85" t="s">
        <v>817</v>
      </c>
      <c r="G43" s="93">
        <v>2693364</v>
      </c>
      <c r="H43" s="93">
        <v>796000</v>
      </c>
      <c r="I43" s="94">
        <v>3489364</v>
      </c>
    </row>
    <row r="44" spans="1:9">
      <c r="A44" s="722"/>
      <c r="B44" s="85" t="s">
        <v>824</v>
      </c>
      <c r="C44" s="93">
        <v>2835497</v>
      </c>
      <c r="D44" s="93">
        <v>582861</v>
      </c>
      <c r="E44" s="297">
        <v>3418358</v>
      </c>
      <c r="F44" s="85" t="s">
        <v>828</v>
      </c>
      <c r="G44" s="93">
        <v>1589768</v>
      </c>
      <c r="H44" s="93">
        <v>748834</v>
      </c>
      <c r="I44" s="94">
        <v>2338602</v>
      </c>
    </row>
    <row r="45" spans="1:9">
      <c r="A45" s="722"/>
      <c r="B45" s="85" t="s">
        <v>828</v>
      </c>
      <c r="C45" s="93">
        <v>1648174</v>
      </c>
      <c r="D45" s="93">
        <v>506974</v>
      </c>
      <c r="E45" s="297">
        <v>2155148</v>
      </c>
      <c r="F45" s="85" t="s">
        <v>824</v>
      </c>
      <c r="G45" s="93">
        <v>1732541</v>
      </c>
      <c r="H45" s="93">
        <v>560988</v>
      </c>
      <c r="I45" s="94">
        <v>2293529</v>
      </c>
    </row>
    <row r="46" spans="1:9">
      <c r="A46" s="722"/>
      <c r="B46" s="85" t="s">
        <v>834</v>
      </c>
      <c r="C46" s="93">
        <v>1587965</v>
      </c>
      <c r="D46" s="93">
        <v>375894</v>
      </c>
      <c r="E46" s="297">
        <v>1963859</v>
      </c>
      <c r="F46" s="85" t="s">
        <v>822</v>
      </c>
      <c r="G46" s="93">
        <v>1567369</v>
      </c>
      <c r="H46" s="93">
        <v>642587</v>
      </c>
      <c r="I46" s="94">
        <v>2209956</v>
      </c>
    </row>
    <row r="47" spans="1:9" ht="30">
      <c r="A47" s="722"/>
      <c r="B47" s="85" t="s">
        <v>856</v>
      </c>
      <c r="C47" s="93">
        <v>1879316</v>
      </c>
      <c r="D47" s="93">
        <v>435</v>
      </c>
      <c r="E47" s="297">
        <v>1879751</v>
      </c>
      <c r="F47" s="85" t="s">
        <v>1083</v>
      </c>
      <c r="G47" s="93">
        <v>1799739</v>
      </c>
      <c r="H47" s="93">
        <v>326841</v>
      </c>
      <c r="I47" s="94">
        <v>2126580</v>
      </c>
    </row>
    <row r="48" spans="1:9">
      <c r="A48" s="722"/>
      <c r="B48" s="85" t="s">
        <v>822</v>
      </c>
      <c r="C48" s="93">
        <v>1401781</v>
      </c>
      <c r="D48" s="93">
        <v>373147</v>
      </c>
      <c r="E48" s="297">
        <v>1774928</v>
      </c>
      <c r="F48" s="85" t="s">
        <v>856</v>
      </c>
      <c r="G48" s="93">
        <v>2010311</v>
      </c>
      <c r="H48" s="93">
        <v>489</v>
      </c>
      <c r="I48" s="94">
        <v>2010800</v>
      </c>
    </row>
    <row r="49" spans="1:9">
      <c r="A49" s="722"/>
      <c r="B49" s="85" t="s">
        <v>912</v>
      </c>
      <c r="C49" s="93">
        <v>1305273</v>
      </c>
      <c r="D49" s="93">
        <v>402720</v>
      </c>
      <c r="E49" s="297">
        <v>1707993</v>
      </c>
      <c r="F49" s="85" t="s">
        <v>834</v>
      </c>
      <c r="G49" s="93">
        <v>1219905</v>
      </c>
      <c r="H49" s="93">
        <v>506345</v>
      </c>
      <c r="I49" s="94">
        <v>1726250</v>
      </c>
    </row>
    <row r="50" spans="1:9">
      <c r="A50" s="722"/>
      <c r="B50" s="85" t="s">
        <v>913</v>
      </c>
      <c r="C50" s="93">
        <v>1264510</v>
      </c>
      <c r="D50" s="93">
        <v>408700</v>
      </c>
      <c r="E50" s="297">
        <v>1673210</v>
      </c>
      <c r="F50" s="85" t="s">
        <v>913</v>
      </c>
      <c r="G50" s="93">
        <v>867969</v>
      </c>
      <c r="H50" s="93">
        <v>481723</v>
      </c>
      <c r="I50" s="94">
        <v>1349692</v>
      </c>
    </row>
    <row r="51" spans="1:9" ht="15.75" thickBot="1">
      <c r="A51" s="727" t="s">
        <v>346</v>
      </c>
      <c r="B51" s="728"/>
      <c r="C51" s="503">
        <f>SUM(C41:C50)</f>
        <v>23476117</v>
      </c>
      <c r="D51" s="503">
        <f t="shared" ref="D51" si="11">SUM(D41:D50)</f>
        <v>5807506</v>
      </c>
      <c r="E51" s="503">
        <f t="shared" ref="E51" si="12">SUM(E41:E50)</f>
        <v>29283623</v>
      </c>
      <c r="F51" s="504" t="s">
        <v>346</v>
      </c>
      <c r="G51" s="503">
        <f>SUM(G41:G50)</f>
        <v>20707777</v>
      </c>
      <c r="H51" s="503">
        <f t="shared" ref="H51" si="13">SUM(H41:H50)</f>
        <v>7455836</v>
      </c>
      <c r="I51" s="505">
        <f t="shared" ref="I51" si="14">SUM(I41:I50)</f>
        <v>28163613</v>
      </c>
    </row>
    <row r="53" spans="1:9">
      <c r="A53" s="3" t="s">
        <v>350</v>
      </c>
    </row>
    <row r="54" spans="1:9">
      <c r="A54" s="494" t="s">
        <v>351</v>
      </c>
    </row>
    <row r="55" spans="1:9">
      <c r="A55" s="494" t="s">
        <v>352</v>
      </c>
    </row>
  </sheetData>
  <mergeCells count="15">
    <mergeCell ref="A5:A7"/>
    <mergeCell ref="C6:E6"/>
    <mergeCell ref="B6:B7"/>
    <mergeCell ref="B5:E5"/>
    <mergeCell ref="F5:I5"/>
    <mergeCell ref="F6:F7"/>
    <mergeCell ref="G6:I6"/>
    <mergeCell ref="A41:A50"/>
    <mergeCell ref="A51:B51"/>
    <mergeCell ref="A8:A17"/>
    <mergeCell ref="A18:B18"/>
    <mergeCell ref="A19:A28"/>
    <mergeCell ref="A29:B29"/>
    <mergeCell ref="A30:A39"/>
    <mergeCell ref="A40:B40"/>
  </mergeCells>
  <hyperlinks>
    <hyperlink ref="A1" location="'Table index'!A1" display="Return to Table Index" xr:uid="{8D17FED8-FAC2-4A57-8B7D-1A6D1A849DD5}"/>
  </hyperlinks>
  <pageMargins left="0.70866141732283472" right="0.70866141732283472" top="0.74803149606299213" bottom="0.35433070866141736" header="0.31496062992125984" footer="0.31496062992125984"/>
  <pageSetup paperSize="9" scale="10"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E16F-5824-4222-9E4C-B7FA9F10C9CC}">
  <sheetPr>
    <tabColor rgb="FF92D050"/>
    <pageSetUpPr fitToPage="1"/>
  </sheetPr>
  <dimension ref="A1:A57"/>
  <sheetViews>
    <sheetView showGridLines="0" workbookViewId="0"/>
  </sheetViews>
  <sheetFormatPr defaultRowHeight="15"/>
  <cols>
    <col min="1" max="1" width="22.5703125" customWidth="1"/>
    <col min="2" max="2" width="16.42578125" bestFit="1" customWidth="1"/>
    <col min="3" max="3" width="16.85546875" bestFit="1" customWidth="1"/>
    <col min="4" max="4" width="16" customWidth="1"/>
    <col min="5" max="5" width="17.5703125" bestFit="1" customWidth="1"/>
  </cols>
  <sheetData>
    <row r="1" spans="1:1">
      <c r="A1" s="612" t="s">
        <v>137</v>
      </c>
    </row>
    <row r="2" spans="1:1">
      <c r="A2" s="110" t="s">
        <v>138</v>
      </c>
    </row>
    <row r="3" spans="1:1">
      <c r="A3" t="s">
        <v>139</v>
      </c>
    </row>
    <row r="32" spans="1:1">
      <c r="A32" t="s">
        <v>140</v>
      </c>
    </row>
    <row r="33" spans="1:1">
      <c r="A33" t="s">
        <v>141</v>
      </c>
    </row>
    <row r="34" spans="1:1">
      <c r="A34" t="s">
        <v>142</v>
      </c>
    </row>
    <row r="56" spans="1:1">
      <c r="A56" s="167"/>
    </row>
    <row r="57" spans="1:1">
      <c r="A57" t="s">
        <v>143</v>
      </c>
    </row>
  </sheetData>
  <hyperlinks>
    <hyperlink ref="A1" location="'Table index'!A1" display="Return to Table Index" xr:uid="{82887882-8C07-4B70-8A0E-E86B64182E46}"/>
  </hyperlinks>
  <pageMargins left="0.70866141732283472" right="0.70866141732283472" top="0.74803149606299213" bottom="0.35433070866141736" header="0.31496062992125984" footer="0.31496062992125984"/>
  <pageSetup paperSize="9" scale="71"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FBB6-FB2D-41AB-90C4-DECDF24BCC96}">
  <sheetPr>
    <tabColor rgb="FF92D050"/>
    <pageSetUpPr fitToPage="1"/>
  </sheetPr>
  <dimension ref="A1:B34"/>
  <sheetViews>
    <sheetView showGridLines="0" workbookViewId="0"/>
  </sheetViews>
  <sheetFormatPr defaultRowHeight="15"/>
  <cols>
    <col min="1" max="1" width="2.7109375" customWidth="1"/>
    <col min="2" max="2" width="10" customWidth="1"/>
    <col min="3" max="3" width="10.85546875" bestFit="1" customWidth="1"/>
    <col min="4" max="4" width="16.7109375" bestFit="1" customWidth="1"/>
    <col min="13" max="14" width="9.140625" customWidth="1"/>
    <col min="15" max="15" width="1.7109375" customWidth="1"/>
  </cols>
  <sheetData>
    <row r="1" spans="1:2">
      <c r="A1" s="612" t="s">
        <v>137</v>
      </c>
    </row>
    <row r="2" spans="1:2">
      <c r="A2" s="1" t="s">
        <v>353</v>
      </c>
    </row>
    <row r="3" spans="1:2">
      <c r="A3" s="3" t="s">
        <v>306</v>
      </c>
    </row>
    <row r="10" spans="1:2">
      <c r="B10" s="486"/>
    </row>
    <row r="34" spans="1:1">
      <c r="A34" s="497" t="s">
        <v>354</v>
      </c>
    </row>
  </sheetData>
  <hyperlinks>
    <hyperlink ref="A1" location="'Table index'!A1" display="Return to Table Index" xr:uid="{AB251636-1FED-4995-9EED-73687D9DE7DC}"/>
  </hyperlinks>
  <pageMargins left="0.70866141732283472" right="0.70866141732283472" top="0.74803149606299213" bottom="0.35433070866141736" header="0.31496062992125984" footer="0.31496062992125984"/>
  <pageSetup paperSize="9" scale="88"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A32D-632E-418F-9E34-965BCF186AD1}">
  <sheetPr>
    <tabColor rgb="FF92D050"/>
    <pageSetUpPr fitToPage="1"/>
  </sheetPr>
  <dimension ref="A1:A33"/>
  <sheetViews>
    <sheetView showGridLines="0" zoomScaleNormal="100" workbookViewId="0"/>
  </sheetViews>
  <sheetFormatPr defaultRowHeight="15"/>
  <cols>
    <col min="1" max="1" width="16.5703125" customWidth="1"/>
    <col min="2" max="2" width="16.140625" customWidth="1"/>
    <col min="3" max="3" width="16.85546875" customWidth="1"/>
    <col min="4" max="4" width="20.7109375" customWidth="1"/>
    <col min="5" max="5" width="25.85546875" customWidth="1"/>
    <col min="6" max="6" width="16.85546875" customWidth="1"/>
    <col min="7" max="7" width="18" customWidth="1"/>
  </cols>
  <sheetData>
    <row r="1" spans="1:1">
      <c r="A1" s="612" t="s">
        <v>137</v>
      </c>
    </row>
    <row r="2" spans="1:1">
      <c r="A2" s="495" t="s">
        <v>355</v>
      </c>
    </row>
    <row r="3" spans="1:1">
      <c r="A3" s="496" t="s">
        <v>229</v>
      </c>
    </row>
    <row r="33" spans="1:1">
      <c r="A33" s="497" t="s">
        <v>354</v>
      </c>
    </row>
  </sheetData>
  <hyperlinks>
    <hyperlink ref="A1" location="'Table index'!A1" display="Return to Table Index" xr:uid="{5F32A2EF-C092-4EC7-92AB-3910A69A27DA}"/>
  </hyperlinks>
  <pageMargins left="0.70866141732283472" right="0.70866141732283472" top="0.74803149606299213" bottom="0.35433070866141736" header="0.31496062992125984" footer="0.31496062992125984"/>
  <pageSetup scale="82"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5551-CCAF-423B-99D1-9965EBB5CB5A}">
  <sheetPr>
    <tabColor rgb="FF92D050"/>
    <pageSetUpPr fitToPage="1"/>
  </sheetPr>
  <dimension ref="A1:F25"/>
  <sheetViews>
    <sheetView showGridLines="0" workbookViewId="0"/>
  </sheetViews>
  <sheetFormatPr defaultColWidth="9.140625" defaultRowHeight="15"/>
  <cols>
    <col min="1" max="1" width="18" style="3" customWidth="1"/>
    <col min="2" max="2" width="15.42578125" style="3" bestFit="1" customWidth="1"/>
    <col min="3" max="3" width="19.42578125" style="3" customWidth="1"/>
    <col min="4" max="4" width="18.140625" style="3" bestFit="1" customWidth="1"/>
    <col min="5" max="5" width="16.7109375" style="3" customWidth="1"/>
    <col min="6" max="6" width="16.7109375" style="11" customWidth="1"/>
    <col min="7" max="16384" width="9.140625" style="3"/>
  </cols>
  <sheetData>
    <row r="1" spans="1:1">
      <c r="A1" s="612" t="s">
        <v>137</v>
      </c>
    </row>
    <row r="2" spans="1:1">
      <c r="A2" s="110" t="s">
        <v>356</v>
      </c>
    </row>
    <row r="3" spans="1:1">
      <c r="A3" s="3" t="s">
        <v>229</v>
      </c>
    </row>
    <row r="23" spans="1:6">
      <c r="A23" s="497" t="s">
        <v>357</v>
      </c>
    </row>
    <row r="25" spans="1:6">
      <c r="A25" s="458"/>
      <c r="B25" s="458"/>
      <c r="C25" s="463"/>
      <c r="F25" s="3"/>
    </row>
  </sheetData>
  <hyperlinks>
    <hyperlink ref="A1" location="'Table index'!A1" display="Return to Table Index" xr:uid="{7E5039A2-2B61-4BFA-B5FF-7D1FD462CBA9}"/>
  </hyperlinks>
  <pageMargins left="0.70866141732283472" right="0.70866141732283472" top="0.74803149606299213" bottom="0.35433070866141736" header="0.31496062992125984" footer="0.31496062992125984"/>
  <pageSetup paperSize="9"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4B16-6800-4FAC-92D3-11E85DEB8E2D}">
  <sheetPr>
    <tabColor rgb="FF92D050"/>
    <pageSetUpPr fitToPage="1"/>
  </sheetPr>
  <dimension ref="A1:F33"/>
  <sheetViews>
    <sheetView showGridLines="0" workbookViewId="0"/>
  </sheetViews>
  <sheetFormatPr defaultColWidth="9.140625" defaultRowHeight="15"/>
  <cols>
    <col min="1" max="1" width="18" style="3" customWidth="1"/>
    <col min="2" max="2" width="15.42578125" style="3" bestFit="1" customWidth="1"/>
    <col min="3" max="3" width="19.42578125" style="3" customWidth="1"/>
    <col min="4" max="4" width="18.140625" style="3" bestFit="1" customWidth="1"/>
    <col min="5" max="5" width="16.7109375" style="3" customWidth="1"/>
    <col min="6" max="6" width="16.7109375" style="11" customWidth="1"/>
    <col min="7" max="16384" width="9.140625" style="3"/>
  </cols>
  <sheetData>
    <row r="1" spans="1:6">
      <c r="A1" s="612" t="s">
        <v>137</v>
      </c>
    </row>
    <row r="2" spans="1:6">
      <c r="A2" s="1" t="s">
        <v>358</v>
      </c>
    </row>
    <row r="3" spans="1:6">
      <c r="A3" s="3" t="s">
        <v>229</v>
      </c>
    </row>
    <row r="4" spans="1:6" ht="15.75" thickBot="1"/>
    <row r="5" spans="1:6" ht="30">
      <c r="A5" s="61" t="s">
        <v>340</v>
      </c>
      <c r="B5" s="57" t="s">
        <v>359</v>
      </c>
      <c r="C5" s="57" t="s">
        <v>217</v>
      </c>
      <c r="D5" s="57" t="s">
        <v>232</v>
      </c>
      <c r="E5" s="57" t="s">
        <v>337</v>
      </c>
      <c r="F5" s="410" t="s">
        <v>200</v>
      </c>
    </row>
    <row r="6" spans="1:6">
      <c r="A6" s="451" t="s">
        <v>345</v>
      </c>
      <c r="B6" s="453" t="s">
        <v>360</v>
      </c>
      <c r="C6" s="93">
        <v>2733317</v>
      </c>
      <c r="D6" s="93">
        <v>3077346</v>
      </c>
      <c r="E6" s="93">
        <v>5810663</v>
      </c>
      <c r="F6" s="411">
        <v>390913396.30000001</v>
      </c>
    </row>
    <row r="7" spans="1:6">
      <c r="A7" s="451" t="s">
        <v>345</v>
      </c>
      <c r="B7" s="453" t="s">
        <v>361</v>
      </c>
      <c r="C7" s="93">
        <v>3923329</v>
      </c>
      <c r="D7" s="93">
        <v>3013556</v>
      </c>
      <c r="E7" s="93">
        <v>6936885</v>
      </c>
      <c r="F7" s="411">
        <v>434871945.20999998</v>
      </c>
    </row>
    <row r="8" spans="1:6">
      <c r="A8" s="451" t="s">
        <v>347</v>
      </c>
      <c r="B8" s="453" t="s">
        <v>360</v>
      </c>
      <c r="C8" s="93">
        <v>9954928</v>
      </c>
      <c r="D8" s="93">
        <v>11623072</v>
      </c>
      <c r="E8" s="93">
        <v>21578000</v>
      </c>
      <c r="F8" s="411">
        <v>1433607778.4300001</v>
      </c>
    </row>
    <row r="9" spans="1:6">
      <c r="A9" s="451" t="s">
        <v>347</v>
      </c>
      <c r="B9" s="453" t="s">
        <v>361</v>
      </c>
      <c r="C9" s="93">
        <v>6216899</v>
      </c>
      <c r="D9" s="93">
        <v>6947294</v>
      </c>
      <c r="E9" s="93">
        <v>13164193</v>
      </c>
      <c r="F9" s="411">
        <v>1144869849</v>
      </c>
    </row>
    <row r="10" spans="1:6">
      <c r="A10" s="451" t="s">
        <v>348</v>
      </c>
      <c r="B10" s="453" t="s">
        <v>360</v>
      </c>
      <c r="C10" s="93">
        <v>19735062</v>
      </c>
      <c r="D10" s="93">
        <v>20527098</v>
      </c>
      <c r="E10" s="93">
        <v>40262160</v>
      </c>
      <c r="F10" s="411">
        <v>2408505972.0300002</v>
      </c>
    </row>
    <row r="11" spans="1:6">
      <c r="A11" s="451" t="s">
        <v>348</v>
      </c>
      <c r="B11" s="453" t="s">
        <v>361</v>
      </c>
      <c r="C11" s="93">
        <v>15231183</v>
      </c>
      <c r="D11" s="93">
        <v>18739340</v>
      </c>
      <c r="E11" s="93">
        <v>33970523</v>
      </c>
      <c r="F11" s="411">
        <v>1948484332.8399999</v>
      </c>
    </row>
    <row r="12" spans="1:6">
      <c r="A12" s="451" t="s">
        <v>349</v>
      </c>
      <c r="B12" s="453" t="s">
        <v>360</v>
      </c>
      <c r="C12" s="93">
        <v>91916609</v>
      </c>
      <c r="D12" s="93">
        <v>17524653</v>
      </c>
      <c r="E12" s="93">
        <v>109441262</v>
      </c>
      <c r="F12" s="411">
        <v>5423906556.25</v>
      </c>
    </row>
    <row r="13" spans="1:6" ht="15.75" thickBot="1">
      <c r="A13" s="455" t="s">
        <v>349</v>
      </c>
      <c r="B13" s="456" t="s">
        <v>361</v>
      </c>
      <c r="C13" s="96">
        <v>75463424</v>
      </c>
      <c r="D13" s="96">
        <v>20258684</v>
      </c>
      <c r="E13" s="96">
        <v>95722108</v>
      </c>
      <c r="F13" s="452">
        <v>5714336503.3000002</v>
      </c>
    </row>
    <row r="14" spans="1:6">
      <c r="D14" s="457"/>
      <c r="E14" s="458"/>
      <c r="F14" s="459"/>
    </row>
    <row r="15" spans="1:6" ht="30" customHeight="1">
      <c r="A15" s="719" t="s">
        <v>350</v>
      </c>
      <c r="B15" s="719"/>
      <c r="C15" s="719"/>
      <c r="D15" s="719"/>
      <c r="E15" s="719"/>
      <c r="F15" s="719"/>
    </row>
    <row r="16" spans="1:6">
      <c r="A16" s="494" t="s">
        <v>351</v>
      </c>
      <c r="D16" s="457"/>
      <c r="E16" s="458"/>
      <c r="F16" s="459"/>
    </row>
    <row r="17" spans="1:6">
      <c r="A17" s="494" t="s">
        <v>352</v>
      </c>
      <c r="D17" s="457"/>
      <c r="E17" s="458"/>
      <c r="F17" s="459"/>
    </row>
    <row r="18" spans="1:6">
      <c r="D18" s="457"/>
      <c r="E18" s="458"/>
      <c r="F18" s="459"/>
    </row>
    <row r="20" spans="1:6">
      <c r="A20" s="1" t="s">
        <v>362</v>
      </c>
    </row>
    <row r="21" spans="1:6">
      <c r="A21" s="3" t="s">
        <v>229</v>
      </c>
    </row>
    <row r="22" spans="1:6" ht="15.75" thickBot="1"/>
    <row r="23" spans="1:6" ht="30">
      <c r="A23" s="61" t="s">
        <v>363</v>
      </c>
      <c r="B23" s="57" t="s">
        <v>184</v>
      </c>
      <c r="C23" s="460" t="s">
        <v>185</v>
      </c>
      <c r="F23" s="3"/>
    </row>
    <row r="24" spans="1:6">
      <c r="A24" s="603" t="s">
        <v>281</v>
      </c>
      <c r="B24" s="93">
        <v>4909846</v>
      </c>
      <c r="C24" s="461">
        <v>0.33978579812755</v>
      </c>
      <c r="F24" s="3"/>
    </row>
    <row r="25" spans="1:6">
      <c r="A25" s="603" t="s">
        <v>282</v>
      </c>
      <c r="B25" s="93">
        <v>3838101</v>
      </c>
      <c r="C25" s="461">
        <v>0.26561570598735001</v>
      </c>
      <c r="F25" s="3"/>
    </row>
    <row r="26" spans="1:6">
      <c r="A26" s="603" t="s">
        <v>283</v>
      </c>
      <c r="B26" s="93">
        <v>2868070</v>
      </c>
      <c r="C26" s="461">
        <v>0.19848472926353999</v>
      </c>
      <c r="F26" s="3"/>
    </row>
    <row r="27" spans="1:6">
      <c r="A27" s="603" t="s">
        <v>284</v>
      </c>
      <c r="B27" s="93">
        <v>1189058</v>
      </c>
      <c r="C27" s="461">
        <v>8.2288736052000003E-2</v>
      </c>
      <c r="F27" s="3"/>
    </row>
    <row r="28" spans="1:6">
      <c r="A28" s="603" t="s">
        <v>285</v>
      </c>
      <c r="B28" s="93">
        <v>1126062</v>
      </c>
      <c r="C28" s="461">
        <v>7.7929099081950004E-2</v>
      </c>
      <c r="F28" s="3"/>
    </row>
    <row r="29" spans="1:6">
      <c r="A29" s="603" t="s">
        <v>286</v>
      </c>
      <c r="B29" s="93">
        <v>291903</v>
      </c>
      <c r="C29" s="461">
        <v>2.020114150848E-2</v>
      </c>
      <c r="F29" s="3"/>
    </row>
    <row r="30" spans="1:6">
      <c r="A30" s="603" t="s">
        <v>287</v>
      </c>
      <c r="B30" s="93">
        <v>22092</v>
      </c>
      <c r="C30" s="461">
        <v>1.5288764356800001E-3</v>
      </c>
      <c r="F30" s="3"/>
    </row>
    <row r="31" spans="1:6">
      <c r="A31" s="603" t="s">
        <v>288</v>
      </c>
      <c r="B31" s="93">
        <v>204695</v>
      </c>
      <c r="C31" s="461">
        <v>1.416591354346E-2</v>
      </c>
      <c r="F31" s="3"/>
    </row>
    <row r="32" spans="1:6" ht="15.75" thickBot="1">
      <c r="A32" s="604" t="s">
        <v>289</v>
      </c>
      <c r="B32" s="298">
        <f>SUM(B24:B31)</f>
        <v>14449827</v>
      </c>
      <c r="C32" s="462">
        <f>SUM(C24:C31)</f>
        <v>1.00000000000001</v>
      </c>
      <c r="F32" s="3"/>
    </row>
    <row r="33" spans="1:6">
      <c r="A33" s="458"/>
      <c r="B33" s="458"/>
      <c r="C33" s="463"/>
      <c r="F33" s="3"/>
    </row>
  </sheetData>
  <mergeCells count="1">
    <mergeCell ref="A15:F15"/>
  </mergeCells>
  <hyperlinks>
    <hyperlink ref="A1" location="'Table index'!A1" display="Return to Table Index" xr:uid="{CBC85530-7D12-43D2-99C7-FF98DC98E6F2}"/>
  </hyperlinks>
  <pageMargins left="0.70866141732283472" right="0.70866141732283472" top="0.74803149606299213" bottom="0.35433070866141736" header="0.31496062992125984" footer="0.31496062992125984"/>
  <pageSetup paperSize="9" scale="84"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2A04-BCFA-4886-8D4D-94DACC986439}">
  <sheetPr>
    <tabColor rgb="FF92D050"/>
    <pageSetUpPr fitToPage="1"/>
  </sheetPr>
  <dimension ref="A1:F37"/>
  <sheetViews>
    <sheetView showGridLines="0" workbookViewId="0"/>
  </sheetViews>
  <sheetFormatPr defaultColWidth="9.140625" defaultRowHeight="15"/>
  <cols>
    <col min="1" max="1" width="11.140625" style="3" customWidth="1"/>
    <col min="2" max="2" width="21.140625" style="3" customWidth="1"/>
    <col min="3" max="3" width="18" style="3" customWidth="1"/>
    <col min="4" max="4" width="18.140625" style="3" bestFit="1" customWidth="1"/>
    <col min="5" max="5" width="16.7109375" style="3" customWidth="1"/>
    <col min="6" max="6" width="14.42578125" style="11" customWidth="1"/>
    <col min="7" max="16384" width="9.140625" style="3"/>
  </cols>
  <sheetData>
    <row r="1" spans="1:6">
      <c r="A1" s="612" t="s">
        <v>137</v>
      </c>
      <c r="B1" s="458"/>
      <c r="C1" s="463"/>
      <c r="F1" s="3"/>
    </row>
    <row r="2" spans="1:6">
      <c r="A2" s="1" t="s">
        <v>364</v>
      </c>
      <c r="F2" s="3"/>
    </row>
    <row r="3" spans="1:6">
      <c r="A3" s="3" t="s">
        <v>229</v>
      </c>
      <c r="F3" s="3"/>
    </row>
    <row r="4" spans="1:6" ht="15.75" thickBot="1">
      <c r="A4"/>
      <c r="F4" s="3"/>
    </row>
    <row r="5" spans="1:6" ht="30">
      <c r="A5" s="659" t="s">
        <v>251</v>
      </c>
      <c r="B5" s="62" t="s">
        <v>260</v>
      </c>
      <c r="C5" s="56" t="s">
        <v>184</v>
      </c>
      <c r="D5" s="404" t="s">
        <v>200</v>
      </c>
      <c r="E5" s="57" t="s">
        <v>218</v>
      </c>
      <c r="F5" s="464" t="s">
        <v>219</v>
      </c>
    </row>
    <row r="6" spans="1:6">
      <c r="A6" s="84">
        <v>1</v>
      </c>
      <c r="B6" s="85" t="s">
        <v>875</v>
      </c>
      <c r="C6" s="32">
        <v>36111</v>
      </c>
      <c r="D6" s="394">
        <v>39560743.729999997</v>
      </c>
      <c r="E6" s="388">
        <v>250010.3</v>
      </c>
      <c r="F6" s="400">
        <v>39810754.030000001</v>
      </c>
    </row>
    <row r="7" spans="1:6">
      <c r="A7" s="84">
        <v>2</v>
      </c>
      <c r="B7" s="85" t="s">
        <v>856</v>
      </c>
      <c r="C7" s="32">
        <v>343147</v>
      </c>
      <c r="D7" s="394">
        <v>22128973.460000001</v>
      </c>
      <c r="E7" s="388">
        <v>2191534.6</v>
      </c>
      <c r="F7" s="400">
        <v>24320508.059999999</v>
      </c>
    </row>
    <row r="8" spans="1:6">
      <c r="A8" s="84">
        <v>3</v>
      </c>
      <c r="B8" s="85" t="s">
        <v>836</v>
      </c>
      <c r="C8" s="32">
        <v>87671</v>
      </c>
      <c r="D8" s="394">
        <v>21739245.629999999</v>
      </c>
      <c r="E8" s="388">
        <v>633040.80000000005</v>
      </c>
      <c r="F8" s="400">
        <v>22372286.43</v>
      </c>
    </row>
    <row r="9" spans="1:6" ht="30">
      <c r="A9" s="84">
        <v>4</v>
      </c>
      <c r="B9" s="85" t="s">
        <v>1084</v>
      </c>
      <c r="C9" s="93">
        <v>66792</v>
      </c>
      <c r="D9" s="487">
        <v>14145089.140000001</v>
      </c>
      <c r="E9" s="488">
        <v>393082</v>
      </c>
      <c r="F9" s="559">
        <v>14538171.140000001</v>
      </c>
    </row>
    <row r="10" spans="1:6">
      <c r="A10" s="84">
        <v>5</v>
      </c>
      <c r="B10" s="85" t="s">
        <v>892</v>
      </c>
      <c r="C10" s="32">
        <v>523237</v>
      </c>
      <c r="D10" s="394">
        <v>13979363.58</v>
      </c>
      <c r="E10" s="388">
        <v>2246160.4</v>
      </c>
      <c r="F10" s="400">
        <v>16225523.98</v>
      </c>
    </row>
    <row r="11" spans="1:6" ht="30">
      <c r="A11" s="84">
        <v>6</v>
      </c>
      <c r="B11" s="85" t="s">
        <v>878</v>
      </c>
      <c r="C11" s="32">
        <v>9467</v>
      </c>
      <c r="D11" s="394">
        <v>10485987.970000001</v>
      </c>
      <c r="E11" s="388">
        <v>72651.8</v>
      </c>
      <c r="F11" s="400">
        <v>10558639.77</v>
      </c>
    </row>
    <row r="12" spans="1:6" ht="30">
      <c r="A12" s="84">
        <v>7</v>
      </c>
      <c r="B12" s="85" t="s">
        <v>932</v>
      </c>
      <c r="C12" s="32">
        <v>290527</v>
      </c>
      <c r="D12" s="394">
        <v>9342956.8000000007</v>
      </c>
      <c r="E12" s="388">
        <v>1183318.3999999999</v>
      </c>
      <c r="F12" s="400">
        <v>10526275.199999999</v>
      </c>
    </row>
    <row r="13" spans="1:6">
      <c r="A13" s="84">
        <v>8</v>
      </c>
      <c r="B13" s="85" t="s">
        <v>817</v>
      </c>
      <c r="C13" s="32">
        <v>669025</v>
      </c>
      <c r="D13" s="394">
        <v>8498482.3399999999</v>
      </c>
      <c r="E13" s="388">
        <v>2703813.2</v>
      </c>
      <c r="F13" s="400">
        <v>11202295.539999999</v>
      </c>
    </row>
    <row r="14" spans="1:6" ht="75">
      <c r="A14" s="84">
        <v>9</v>
      </c>
      <c r="B14" s="85" t="s">
        <v>1085</v>
      </c>
      <c r="C14" s="93">
        <v>477395</v>
      </c>
      <c r="D14" s="487">
        <v>7051167.29</v>
      </c>
      <c r="E14" s="488">
        <v>1752400</v>
      </c>
      <c r="F14" s="559">
        <v>8803567.2899999991</v>
      </c>
    </row>
    <row r="15" spans="1:6" ht="15.75" thickBot="1">
      <c r="A15" s="86">
        <v>10</v>
      </c>
      <c r="B15" s="87" t="s">
        <v>915</v>
      </c>
      <c r="C15" s="38">
        <v>497309</v>
      </c>
      <c r="D15" s="390">
        <v>6735753.0300000003</v>
      </c>
      <c r="E15" s="405">
        <v>1650045.1</v>
      </c>
      <c r="F15" s="465">
        <v>8385798.1299999999</v>
      </c>
    </row>
    <row r="17" spans="1:6">
      <c r="A17" s="167" t="s">
        <v>223</v>
      </c>
    </row>
    <row r="18" spans="1:6">
      <c r="A18" s="167" t="s">
        <v>319</v>
      </c>
    </row>
    <row r="20" spans="1:6">
      <c r="B20" s="458"/>
      <c r="C20" s="463"/>
      <c r="F20" s="3"/>
    </row>
    <row r="21" spans="1:6">
      <c r="A21" s="1" t="s">
        <v>365</v>
      </c>
      <c r="F21" s="3"/>
    </row>
    <row r="22" spans="1:6">
      <c r="A22" s="3" t="s">
        <v>229</v>
      </c>
      <c r="F22" s="3"/>
    </row>
    <row r="23" spans="1:6" ht="15.75" thickBot="1">
      <c r="A23"/>
      <c r="F23" s="3"/>
    </row>
    <row r="24" spans="1:6" ht="30">
      <c r="A24" s="659" t="s">
        <v>251</v>
      </c>
      <c r="B24" s="62" t="s">
        <v>260</v>
      </c>
      <c r="C24" s="56" t="s">
        <v>184</v>
      </c>
      <c r="D24" s="404" t="s">
        <v>200</v>
      </c>
      <c r="E24" s="57" t="s">
        <v>218</v>
      </c>
      <c r="F24" s="464" t="s">
        <v>219</v>
      </c>
    </row>
    <row r="25" spans="1:6">
      <c r="A25" s="84">
        <v>1</v>
      </c>
      <c r="B25" s="85" t="s">
        <v>817</v>
      </c>
      <c r="C25" s="37">
        <v>669025</v>
      </c>
      <c r="D25" s="388">
        <v>8498482.3399999999</v>
      </c>
      <c r="E25" s="388">
        <v>2703813.2</v>
      </c>
      <c r="F25" s="400">
        <v>11202295.539999999</v>
      </c>
    </row>
    <row r="26" spans="1:6">
      <c r="A26" s="84">
        <v>2</v>
      </c>
      <c r="B26" s="85" t="s">
        <v>892</v>
      </c>
      <c r="C26" s="37">
        <v>523237</v>
      </c>
      <c r="D26" s="388">
        <v>13979363.58</v>
      </c>
      <c r="E26" s="388">
        <v>2246160.4</v>
      </c>
      <c r="F26" s="400">
        <v>16225523.98</v>
      </c>
    </row>
    <row r="27" spans="1:6">
      <c r="A27" s="84">
        <v>3</v>
      </c>
      <c r="B27" s="85" t="s">
        <v>915</v>
      </c>
      <c r="C27" s="37">
        <v>497309</v>
      </c>
      <c r="D27" s="388">
        <v>6735753.0300000003</v>
      </c>
      <c r="E27" s="388">
        <v>1650045.1</v>
      </c>
      <c r="F27" s="400">
        <v>8385798.1299999999</v>
      </c>
    </row>
    <row r="28" spans="1:6" ht="75">
      <c r="A28" s="84">
        <v>4</v>
      </c>
      <c r="B28" s="85" t="s">
        <v>1085</v>
      </c>
      <c r="C28" s="297">
        <v>477395</v>
      </c>
      <c r="D28" s="488">
        <v>7051167.29</v>
      </c>
      <c r="E28" s="488">
        <v>1752400</v>
      </c>
      <c r="F28" s="559">
        <v>8803567.2899999991</v>
      </c>
    </row>
    <row r="29" spans="1:6">
      <c r="A29" s="84">
        <v>5</v>
      </c>
      <c r="B29" s="85" t="s">
        <v>818</v>
      </c>
      <c r="C29" s="37">
        <v>394533</v>
      </c>
      <c r="D29" s="388">
        <v>4700817.95</v>
      </c>
      <c r="E29" s="388">
        <v>1453421.2</v>
      </c>
      <c r="F29" s="400">
        <v>6154239.1500000004</v>
      </c>
    </row>
    <row r="30" spans="1:6">
      <c r="A30" s="84">
        <v>6</v>
      </c>
      <c r="B30" s="85" t="s">
        <v>911</v>
      </c>
      <c r="C30" s="37">
        <v>389473</v>
      </c>
      <c r="D30" s="388">
        <v>4642599.0599999996</v>
      </c>
      <c r="E30" s="388">
        <v>1390481.4</v>
      </c>
      <c r="F30" s="400">
        <v>6033080.46</v>
      </c>
    </row>
    <row r="31" spans="1:6">
      <c r="A31" s="84">
        <v>7</v>
      </c>
      <c r="B31" s="85" t="s">
        <v>856</v>
      </c>
      <c r="C31" s="37">
        <v>343147</v>
      </c>
      <c r="D31" s="388">
        <v>22128973.460000001</v>
      </c>
      <c r="E31" s="388">
        <v>2191534.6</v>
      </c>
      <c r="F31" s="400">
        <v>24320508.059999999</v>
      </c>
    </row>
    <row r="32" spans="1:6">
      <c r="A32" s="84">
        <v>8</v>
      </c>
      <c r="B32" s="85" t="s">
        <v>930</v>
      </c>
      <c r="C32" s="37">
        <v>306842</v>
      </c>
      <c r="D32" s="388">
        <v>3796089.39</v>
      </c>
      <c r="E32" s="388">
        <v>1065607.8999999999</v>
      </c>
      <c r="F32" s="400">
        <v>4861697.29</v>
      </c>
    </row>
    <row r="33" spans="1:6">
      <c r="A33" s="84">
        <v>9</v>
      </c>
      <c r="B33" s="85" t="s">
        <v>816</v>
      </c>
      <c r="C33" s="37">
        <v>296706</v>
      </c>
      <c r="D33" s="388">
        <v>3586117.75</v>
      </c>
      <c r="E33" s="388">
        <v>1077807.5</v>
      </c>
      <c r="F33" s="400">
        <v>4663925.25</v>
      </c>
    </row>
    <row r="34" spans="1:6" ht="30.75" thickBot="1">
      <c r="A34" s="86">
        <v>10</v>
      </c>
      <c r="B34" s="558" t="s">
        <v>932</v>
      </c>
      <c r="C34" s="298">
        <v>290527</v>
      </c>
      <c r="D34" s="556">
        <v>9342956.8000000007</v>
      </c>
      <c r="E34" s="556">
        <v>1183318.3999999999</v>
      </c>
      <c r="F34" s="412">
        <v>10526275.199999999</v>
      </c>
    </row>
    <row r="36" spans="1:6">
      <c r="A36" s="167" t="s">
        <v>223</v>
      </c>
    </row>
    <row r="37" spans="1:6">
      <c r="A37" s="167" t="s">
        <v>366</v>
      </c>
    </row>
  </sheetData>
  <hyperlinks>
    <hyperlink ref="A1" location="'Table index'!A1" display="Return to Table Index" xr:uid="{D15D0096-121F-4DA0-842C-CDE9449DBBDE}"/>
  </hyperlinks>
  <pageMargins left="0.70866141732283472" right="0.70866141732283472" top="0.74803149606299213" bottom="0.35433070866141736" header="0.31496062992125984" footer="0.31496062992125984"/>
  <pageSetup paperSize="9" scale="88"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F58"/>
  <sheetViews>
    <sheetView showGridLines="0" workbookViewId="0"/>
  </sheetViews>
  <sheetFormatPr defaultColWidth="9.140625" defaultRowHeight="15"/>
  <cols>
    <col min="1" max="1" width="6.5703125" style="3" customWidth="1"/>
    <col min="2" max="2" width="18.140625" style="3" customWidth="1"/>
    <col min="3" max="3" width="50.140625" style="3" customWidth="1"/>
    <col min="4" max="5" width="17.7109375" style="3" customWidth="1"/>
    <col min="6" max="6" width="15.85546875" style="3" customWidth="1"/>
    <col min="7" max="16384" width="9.140625" style="3"/>
  </cols>
  <sheetData>
    <row r="1" spans="1:6">
      <c r="A1" s="612" t="s">
        <v>137</v>
      </c>
    </row>
    <row r="2" spans="1:6">
      <c r="A2" s="1" t="s">
        <v>367</v>
      </c>
    </row>
    <row r="3" spans="1:6">
      <c r="A3" s="3" t="s">
        <v>336</v>
      </c>
    </row>
    <row r="4" spans="1:6" ht="15.75" thickBot="1"/>
    <row r="5" spans="1:6" ht="30.75" customHeight="1">
      <c r="A5" s="61" t="s">
        <v>251</v>
      </c>
      <c r="B5" s="294" t="s">
        <v>368</v>
      </c>
      <c r="C5" s="57" t="s">
        <v>369</v>
      </c>
      <c r="D5" s="57" t="s">
        <v>217</v>
      </c>
      <c r="E5" s="57" t="s">
        <v>232</v>
      </c>
      <c r="F5" s="58" t="s">
        <v>233</v>
      </c>
    </row>
    <row r="6" spans="1:6">
      <c r="A6" s="90">
        <v>1</v>
      </c>
      <c r="B6" s="295" t="s">
        <v>1086</v>
      </c>
      <c r="C6" s="92" t="s">
        <v>1087</v>
      </c>
      <c r="D6" s="93">
        <v>23440953</v>
      </c>
      <c r="E6" s="93">
        <v>17375377</v>
      </c>
      <c r="F6" s="94">
        <v>40816330</v>
      </c>
    </row>
    <row r="7" spans="1:6">
      <c r="A7" s="90">
        <v>2</v>
      </c>
      <c r="B7" s="295" t="s">
        <v>1088</v>
      </c>
      <c r="C7" s="92" t="s">
        <v>1089</v>
      </c>
      <c r="D7" s="93">
        <v>22071773</v>
      </c>
      <c r="E7" s="93">
        <v>14213377</v>
      </c>
      <c r="F7" s="94">
        <v>36285150</v>
      </c>
    </row>
    <row r="8" spans="1:6">
      <c r="A8" s="90">
        <v>3</v>
      </c>
      <c r="B8" s="295" t="s">
        <v>1090</v>
      </c>
      <c r="C8" s="92" t="s">
        <v>1091</v>
      </c>
      <c r="D8" s="93">
        <v>23379330</v>
      </c>
      <c r="E8" s="93">
        <v>12827712</v>
      </c>
      <c r="F8" s="94">
        <v>36207042</v>
      </c>
    </row>
    <row r="9" spans="1:6">
      <c r="A9" s="90">
        <v>4</v>
      </c>
      <c r="B9" s="295" t="s">
        <v>1092</v>
      </c>
      <c r="C9" s="92" t="s">
        <v>1093</v>
      </c>
      <c r="D9" s="93">
        <v>16298084</v>
      </c>
      <c r="E9" s="93">
        <v>7601032</v>
      </c>
      <c r="F9" s="94">
        <v>23899116</v>
      </c>
    </row>
    <row r="10" spans="1:6">
      <c r="A10" s="90">
        <v>5</v>
      </c>
      <c r="B10" s="295" t="s">
        <v>1094</v>
      </c>
      <c r="C10" s="92" t="s">
        <v>1095</v>
      </c>
      <c r="D10" s="93">
        <v>10039231</v>
      </c>
      <c r="E10" s="93">
        <v>12518326</v>
      </c>
      <c r="F10" s="94">
        <v>22557557</v>
      </c>
    </row>
    <row r="11" spans="1:6">
      <c r="A11" s="90">
        <v>6</v>
      </c>
      <c r="B11" s="295" t="s">
        <v>1096</v>
      </c>
      <c r="C11" s="92" t="s">
        <v>1097</v>
      </c>
      <c r="D11" s="93">
        <v>18783193</v>
      </c>
      <c r="E11" s="93">
        <v>2900925</v>
      </c>
      <c r="F11" s="94">
        <v>21684118</v>
      </c>
    </row>
    <row r="12" spans="1:6">
      <c r="A12" s="90">
        <v>7</v>
      </c>
      <c r="B12" s="295" t="s">
        <v>1098</v>
      </c>
      <c r="C12" s="92" t="s">
        <v>1099</v>
      </c>
      <c r="D12" s="93">
        <v>15360820</v>
      </c>
      <c r="E12" s="93">
        <v>5243465</v>
      </c>
      <c r="F12" s="94">
        <v>20604285</v>
      </c>
    </row>
    <row r="13" spans="1:6">
      <c r="A13" s="90">
        <v>8</v>
      </c>
      <c r="B13" s="295" t="s">
        <v>1100</v>
      </c>
      <c r="C13" s="92" t="s">
        <v>1101</v>
      </c>
      <c r="D13" s="93">
        <v>11661234</v>
      </c>
      <c r="E13" s="93">
        <v>1384862</v>
      </c>
      <c r="F13" s="94">
        <v>13046096</v>
      </c>
    </row>
    <row r="14" spans="1:6">
      <c r="A14" s="90">
        <v>9</v>
      </c>
      <c r="B14" s="295" t="s">
        <v>1102</v>
      </c>
      <c r="C14" s="92" t="s">
        <v>1103</v>
      </c>
      <c r="D14" s="93">
        <v>10181458</v>
      </c>
      <c r="E14" s="93">
        <v>816528</v>
      </c>
      <c r="F14" s="94">
        <v>10997986</v>
      </c>
    </row>
    <row r="15" spans="1:6">
      <c r="A15" s="90">
        <v>10</v>
      </c>
      <c r="B15" s="295" t="s">
        <v>1104</v>
      </c>
      <c r="C15" s="92" t="s">
        <v>1105</v>
      </c>
      <c r="D15" s="93">
        <v>6686999</v>
      </c>
      <c r="E15" s="93">
        <v>2515690</v>
      </c>
      <c r="F15" s="94">
        <v>9202689</v>
      </c>
    </row>
    <row r="16" spans="1:6">
      <c r="A16" s="90">
        <v>11</v>
      </c>
      <c r="B16" s="295" t="s">
        <v>1106</v>
      </c>
      <c r="C16" s="92" t="s">
        <v>1107</v>
      </c>
      <c r="D16" s="93">
        <v>7540245</v>
      </c>
      <c r="E16" s="93">
        <v>1513021</v>
      </c>
      <c r="F16" s="94">
        <v>9053266</v>
      </c>
    </row>
    <row r="17" spans="1:6">
      <c r="A17" s="90">
        <v>12</v>
      </c>
      <c r="B17" s="295" t="s">
        <v>1108</v>
      </c>
      <c r="C17" s="92" t="s">
        <v>1109</v>
      </c>
      <c r="D17" s="93">
        <v>6740968</v>
      </c>
      <c r="E17" s="93">
        <v>1914798</v>
      </c>
      <c r="F17" s="94">
        <v>8655766</v>
      </c>
    </row>
    <row r="18" spans="1:6">
      <c r="A18" s="90">
        <v>13</v>
      </c>
      <c r="B18" s="295" t="s">
        <v>1110</v>
      </c>
      <c r="C18" s="92" t="s">
        <v>1111</v>
      </c>
      <c r="D18" s="93">
        <v>5963162</v>
      </c>
      <c r="E18" s="93">
        <v>2650142</v>
      </c>
      <c r="F18" s="94">
        <v>8613304</v>
      </c>
    </row>
    <row r="19" spans="1:6" ht="15" customHeight="1">
      <c r="A19" s="660">
        <v>14</v>
      </c>
      <c r="B19" s="661" t="s">
        <v>1112</v>
      </c>
      <c r="C19" s="92" t="s">
        <v>1113</v>
      </c>
      <c r="D19" s="93">
        <v>3260059</v>
      </c>
      <c r="E19" s="93">
        <v>3234596</v>
      </c>
      <c r="F19" s="94">
        <v>6494655</v>
      </c>
    </row>
    <row r="20" spans="1:6" ht="30">
      <c r="A20" s="660">
        <v>15</v>
      </c>
      <c r="B20" s="661" t="s">
        <v>1114</v>
      </c>
      <c r="C20" s="92" t="s">
        <v>1115</v>
      </c>
      <c r="D20" s="93">
        <v>3163708</v>
      </c>
      <c r="E20" s="93">
        <v>2541333</v>
      </c>
      <c r="F20" s="94">
        <v>5705041</v>
      </c>
    </row>
    <row r="21" spans="1:6">
      <c r="A21" s="90">
        <v>16</v>
      </c>
      <c r="B21" s="295" t="s">
        <v>1116</v>
      </c>
      <c r="C21" s="92" t="s">
        <v>1117</v>
      </c>
      <c r="D21" s="93">
        <v>2142008</v>
      </c>
      <c r="E21" s="93">
        <v>2147595</v>
      </c>
      <c r="F21" s="94">
        <v>4289603</v>
      </c>
    </row>
    <row r="22" spans="1:6">
      <c r="A22" s="90">
        <v>17</v>
      </c>
      <c r="B22" s="295" t="s">
        <v>1118</v>
      </c>
      <c r="C22" s="92" t="s">
        <v>1119</v>
      </c>
      <c r="D22" s="93">
        <v>2438444</v>
      </c>
      <c r="E22" s="93">
        <v>1797321</v>
      </c>
      <c r="F22" s="94">
        <v>4235765</v>
      </c>
    </row>
    <row r="23" spans="1:6">
      <c r="A23" s="90">
        <v>18</v>
      </c>
      <c r="B23" s="295" t="s">
        <v>1120</v>
      </c>
      <c r="C23" s="92" t="s">
        <v>1121</v>
      </c>
      <c r="D23" s="93">
        <v>2893699</v>
      </c>
      <c r="E23" s="93">
        <v>690932</v>
      </c>
      <c r="F23" s="94">
        <v>3584631</v>
      </c>
    </row>
    <row r="24" spans="1:6">
      <c r="A24" s="90">
        <v>19</v>
      </c>
      <c r="B24" s="295" t="s">
        <v>1122</v>
      </c>
      <c r="C24" s="92" t="s">
        <v>1123</v>
      </c>
      <c r="D24" s="93">
        <v>2693229</v>
      </c>
      <c r="E24" s="93">
        <v>727979</v>
      </c>
      <c r="F24" s="94">
        <v>3421208</v>
      </c>
    </row>
    <row r="25" spans="1:6">
      <c r="A25" s="90">
        <v>20</v>
      </c>
      <c r="B25" s="295" t="s">
        <v>1124</v>
      </c>
      <c r="C25" s="92" t="s">
        <v>1125</v>
      </c>
      <c r="D25" s="93">
        <v>2581536</v>
      </c>
      <c r="E25" s="93">
        <v>648318</v>
      </c>
      <c r="F25" s="94">
        <v>3229854</v>
      </c>
    </row>
    <row r="26" spans="1:6">
      <c r="A26" s="90">
        <v>21</v>
      </c>
      <c r="B26" s="295" t="s">
        <v>1126</v>
      </c>
      <c r="C26" s="92" t="s">
        <v>1127</v>
      </c>
      <c r="D26" s="93">
        <v>2440194</v>
      </c>
      <c r="E26" s="93">
        <v>488676</v>
      </c>
      <c r="F26" s="94">
        <v>2928870</v>
      </c>
    </row>
    <row r="27" spans="1:6">
      <c r="A27" s="90">
        <v>22</v>
      </c>
      <c r="B27" s="295" t="s">
        <v>1128</v>
      </c>
      <c r="C27" s="92" t="s">
        <v>1129</v>
      </c>
      <c r="D27" s="93">
        <v>2572251</v>
      </c>
      <c r="E27" s="93">
        <v>141704</v>
      </c>
      <c r="F27" s="94">
        <v>2713955</v>
      </c>
    </row>
    <row r="28" spans="1:6">
      <c r="A28" s="90">
        <v>23</v>
      </c>
      <c r="B28" s="295" t="s">
        <v>1130</v>
      </c>
      <c r="C28" s="92" t="s">
        <v>1131</v>
      </c>
      <c r="D28" s="93">
        <v>1702957</v>
      </c>
      <c r="E28" s="93">
        <v>690639</v>
      </c>
      <c r="F28" s="94">
        <v>2393596</v>
      </c>
    </row>
    <row r="29" spans="1:6">
      <c r="A29" s="90">
        <v>24</v>
      </c>
      <c r="B29" s="295" t="s">
        <v>1132</v>
      </c>
      <c r="C29" s="92" t="s">
        <v>1133</v>
      </c>
      <c r="D29" s="93">
        <v>2262715</v>
      </c>
      <c r="E29" s="93">
        <v>117254</v>
      </c>
      <c r="F29" s="94">
        <v>2379969</v>
      </c>
    </row>
    <row r="30" spans="1:6">
      <c r="A30" s="90">
        <v>25</v>
      </c>
      <c r="B30" s="295" t="s">
        <v>1134</v>
      </c>
      <c r="C30" s="92" t="s">
        <v>1135</v>
      </c>
      <c r="D30" s="93">
        <v>2256567</v>
      </c>
      <c r="E30" s="93">
        <v>100571</v>
      </c>
      <c r="F30" s="94">
        <v>2357138</v>
      </c>
    </row>
    <row r="31" spans="1:6">
      <c r="A31" s="90">
        <v>26</v>
      </c>
      <c r="B31" s="295" t="s">
        <v>1136</v>
      </c>
      <c r="C31" s="92" t="s">
        <v>1137</v>
      </c>
      <c r="D31" s="93">
        <v>1326606</v>
      </c>
      <c r="E31" s="93">
        <v>1021095</v>
      </c>
      <c r="F31" s="94">
        <v>2347701</v>
      </c>
    </row>
    <row r="32" spans="1:6">
      <c r="A32" s="90">
        <v>27</v>
      </c>
      <c r="B32" s="295" t="s">
        <v>1138</v>
      </c>
      <c r="C32" s="92" t="s">
        <v>1139</v>
      </c>
      <c r="D32" s="93">
        <v>1335131</v>
      </c>
      <c r="E32" s="93">
        <v>968742</v>
      </c>
      <c r="F32" s="94">
        <v>2303873</v>
      </c>
    </row>
    <row r="33" spans="1:6">
      <c r="A33" s="90">
        <v>28</v>
      </c>
      <c r="B33" s="295" t="s">
        <v>1140</v>
      </c>
      <c r="C33" s="92" t="s">
        <v>1141</v>
      </c>
      <c r="D33" s="93">
        <v>1279673</v>
      </c>
      <c r="E33" s="93">
        <v>697273</v>
      </c>
      <c r="F33" s="94">
        <v>1976946</v>
      </c>
    </row>
    <row r="34" spans="1:6">
      <c r="A34" s="90">
        <v>29</v>
      </c>
      <c r="B34" s="295" t="s">
        <v>1142</v>
      </c>
      <c r="C34" s="92" t="s">
        <v>1143</v>
      </c>
      <c r="D34" s="93">
        <v>1602677</v>
      </c>
      <c r="E34" s="93">
        <v>200886</v>
      </c>
      <c r="F34" s="94">
        <v>1803563</v>
      </c>
    </row>
    <row r="35" spans="1:6">
      <c r="A35" s="90">
        <v>30</v>
      </c>
      <c r="B35" s="295" t="s">
        <v>1144</v>
      </c>
      <c r="C35" s="92" t="s">
        <v>1145</v>
      </c>
      <c r="D35" s="93">
        <v>1288565</v>
      </c>
      <c r="E35" s="93">
        <v>105377</v>
      </c>
      <c r="F35" s="94">
        <v>1393942</v>
      </c>
    </row>
    <row r="36" spans="1:6">
      <c r="A36" s="90">
        <v>31</v>
      </c>
      <c r="B36" s="295" t="s">
        <v>1146</v>
      </c>
      <c r="C36" s="92" t="s">
        <v>1147</v>
      </c>
      <c r="D36" s="93">
        <v>871989</v>
      </c>
      <c r="E36" s="93">
        <v>503862</v>
      </c>
      <c r="F36" s="94">
        <v>1375851</v>
      </c>
    </row>
    <row r="37" spans="1:6">
      <c r="A37" s="90">
        <v>32</v>
      </c>
      <c r="B37" s="295" t="s">
        <v>1148</v>
      </c>
      <c r="C37" s="92" t="s">
        <v>1149</v>
      </c>
      <c r="D37" s="93">
        <v>1223920</v>
      </c>
      <c r="E37" s="93">
        <v>137121</v>
      </c>
      <c r="F37" s="94">
        <v>1361041</v>
      </c>
    </row>
    <row r="38" spans="1:6">
      <c r="A38" s="90">
        <v>33</v>
      </c>
      <c r="B38" s="295" t="s">
        <v>1150</v>
      </c>
      <c r="C38" s="92" t="s">
        <v>1151</v>
      </c>
      <c r="D38" s="93">
        <v>1299634</v>
      </c>
      <c r="E38" s="93">
        <v>30653</v>
      </c>
      <c r="F38" s="94">
        <v>1330287</v>
      </c>
    </row>
    <row r="39" spans="1:6">
      <c r="A39" s="90">
        <v>34</v>
      </c>
      <c r="B39" s="295" t="s">
        <v>1152</v>
      </c>
      <c r="C39" s="92" t="s">
        <v>1153</v>
      </c>
      <c r="D39" s="93">
        <v>937337</v>
      </c>
      <c r="E39" s="93">
        <v>281793</v>
      </c>
      <c r="F39" s="94">
        <v>1219130</v>
      </c>
    </row>
    <row r="40" spans="1:6" ht="30">
      <c r="A40" s="660">
        <v>35</v>
      </c>
      <c r="B40" s="661" t="s">
        <v>1154</v>
      </c>
      <c r="C40" s="92" t="s">
        <v>1155</v>
      </c>
      <c r="D40" s="93">
        <v>745360</v>
      </c>
      <c r="E40" s="93">
        <v>352657</v>
      </c>
      <c r="F40" s="94">
        <v>1098017</v>
      </c>
    </row>
    <row r="41" spans="1:6" ht="30">
      <c r="A41" s="660">
        <v>36</v>
      </c>
      <c r="B41" s="661" t="s">
        <v>1156</v>
      </c>
      <c r="C41" s="92" t="s">
        <v>1157</v>
      </c>
      <c r="D41" s="93">
        <v>933093</v>
      </c>
      <c r="E41" s="93">
        <v>44816</v>
      </c>
      <c r="F41" s="94">
        <v>977909</v>
      </c>
    </row>
    <row r="42" spans="1:6">
      <c r="A42" s="90">
        <v>37</v>
      </c>
      <c r="B42" s="295" t="s">
        <v>1158</v>
      </c>
      <c r="C42" s="92" t="s">
        <v>1159</v>
      </c>
      <c r="D42" s="93">
        <v>480411</v>
      </c>
      <c r="E42" s="93">
        <v>474296</v>
      </c>
      <c r="F42" s="94">
        <v>954707</v>
      </c>
    </row>
    <row r="43" spans="1:6">
      <c r="A43" s="90">
        <v>38</v>
      </c>
      <c r="B43" s="295" t="s">
        <v>1160</v>
      </c>
      <c r="C43" s="92" t="s">
        <v>1161</v>
      </c>
      <c r="D43" s="93">
        <v>415347</v>
      </c>
      <c r="E43" s="93">
        <v>94014</v>
      </c>
      <c r="F43" s="94">
        <v>509361</v>
      </c>
    </row>
    <row r="44" spans="1:6">
      <c r="A44" s="90">
        <v>39</v>
      </c>
      <c r="B44" s="295" t="s">
        <v>1162</v>
      </c>
      <c r="C44" s="92" t="s">
        <v>1163</v>
      </c>
      <c r="D44" s="93">
        <v>422994</v>
      </c>
      <c r="E44" s="93">
        <v>69968</v>
      </c>
      <c r="F44" s="94">
        <v>492962</v>
      </c>
    </row>
    <row r="45" spans="1:6">
      <c r="A45" s="90">
        <v>40</v>
      </c>
      <c r="B45" s="295" t="s">
        <v>1164</v>
      </c>
      <c r="C45" s="92" t="s">
        <v>1165</v>
      </c>
      <c r="D45" s="93">
        <v>371526</v>
      </c>
      <c r="E45" s="93">
        <v>66648</v>
      </c>
      <c r="F45" s="94">
        <v>438174</v>
      </c>
    </row>
    <row r="46" spans="1:6">
      <c r="A46" s="90">
        <v>41</v>
      </c>
      <c r="B46" s="295" t="s">
        <v>1166</v>
      </c>
      <c r="C46" s="92" t="s">
        <v>1167</v>
      </c>
      <c r="D46" s="93">
        <v>376252</v>
      </c>
      <c r="E46" s="93">
        <v>52084</v>
      </c>
      <c r="F46" s="94">
        <v>428336</v>
      </c>
    </row>
    <row r="47" spans="1:6">
      <c r="A47" s="90">
        <v>42</v>
      </c>
      <c r="B47" s="295" t="s">
        <v>1168</v>
      </c>
      <c r="C47" s="92" t="s">
        <v>1169</v>
      </c>
      <c r="D47" s="93">
        <v>318327</v>
      </c>
      <c r="E47" s="93">
        <v>8724</v>
      </c>
      <c r="F47" s="94">
        <v>327051</v>
      </c>
    </row>
    <row r="48" spans="1:6">
      <c r="A48" s="90">
        <v>43</v>
      </c>
      <c r="B48" s="295" t="s">
        <v>1170</v>
      </c>
      <c r="C48" s="92" t="s">
        <v>1171</v>
      </c>
      <c r="D48" s="93">
        <v>222438</v>
      </c>
      <c r="E48" s="93">
        <v>4492</v>
      </c>
      <c r="F48" s="94">
        <v>226930</v>
      </c>
    </row>
    <row r="49" spans="1:6">
      <c r="A49" s="90">
        <v>44</v>
      </c>
      <c r="B49" s="295" t="s">
        <v>1172</v>
      </c>
      <c r="C49" s="92" t="s">
        <v>1173</v>
      </c>
      <c r="D49" s="93">
        <v>186453</v>
      </c>
      <c r="E49" s="93">
        <v>36141</v>
      </c>
      <c r="F49" s="94">
        <v>222594</v>
      </c>
    </row>
    <row r="50" spans="1:6">
      <c r="A50" s="90">
        <v>45</v>
      </c>
      <c r="B50" s="295" t="s">
        <v>1174</v>
      </c>
      <c r="C50" s="92" t="s">
        <v>1175</v>
      </c>
      <c r="D50" s="93">
        <v>219413</v>
      </c>
      <c r="E50" s="93">
        <v>224</v>
      </c>
      <c r="F50" s="94">
        <v>219637</v>
      </c>
    </row>
    <row r="51" spans="1:6">
      <c r="A51" s="90">
        <v>46</v>
      </c>
      <c r="B51" s="295" t="s">
        <v>1176</v>
      </c>
      <c r="C51" s="92" t="s">
        <v>1177</v>
      </c>
      <c r="D51" s="93">
        <v>167740</v>
      </c>
      <c r="E51" s="93">
        <v>38234</v>
      </c>
      <c r="F51" s="94">
        <v>205974</v>
      </c>
    </row>
    <row r="52" spans="1:6" ht="30">
      <c r="A52" s="660">
        <v>47</v>
      </c>
      <c r="B52" s="661" t="s">
        <v>1178</v>
      </c>
      <c r="C52" s="92" t="s">
        <v>1179</v>
      </c>
      <c r="D52" s="93">
        <v>193493</v>
      </c>
      <c r="E52" s="93">
        <v>70</v>
      </c>
      <c r="F52" s="94">
        <v>193563</v>
      </c>
    </row>
    <row r="53" spans="1:6">
      <c r="A53" s="90">
        <v>48</v>
      </c>
      <c r="B53" s="295" t="s">
        <v>1180</v>
      </c>
      <c r="C53" s="92" t="s">
        <v>1181</v>
      </c>
      <c r="D53" s="93">
        <v>172294</v>
      </c>
      <c r="E53" s="93">
        <v>1052</v>
      </c>
      <c r="F53" s="94">
        <v>173346</v>
      </c>
    </row>
    <row r="54" spans="1:6">
      <c r="A54" s="90">
        <v>49</v>
      </c>
      <c r="B54" s="295" t="s">
        <v>1182</v>
      </c>
      <c r="C54" s="92" t="s">
        <v>1183</v>
      </c>
      <c r="D54" s="93">
        <v>82064</v>
      </c>
      <c r="E54" s="93">
        <v>47549</v>
      </c>
      <c r="F54" s="94">
        <v>129613</v>
      </c>
    </row>
    <row r="55" spans="1:6" ht="15.75" thickBot="1">
      <c r="A55" s="91">
        <v>50</v>
      </c>
      <c r="B55" s="296" t="s">
        <v>1184</v>
      </c>
      <c r="C55" s="95" t="s">
        <v>1185</v>
      </c>
      <c r="D55" s="96">
        <v>122825</v>
      </c>
      <c r="E55" s="96">
        <v>5528</v>
      </c>
      <c r="F55" s="97">
        <v>128353</v>
      </c>
    </row>
    <row r="56" spans="1:6">
      <c r="F56" s="41"/>
    </row>
    <row r="57" spans="1:6" ht="30" customHeight="1">
      <c r="A57" s="726" t="s">
        <v>370</v>
      </c>
      <c r="B57" s="726"/>
      <c r="C57" s="726"/>
      <c r="D57" s="726"/>
      <c r="E57" s="726"/>
      <c r="F57" s="726"/>
    </row>
    <row r="58" spans="1:6">
      <c r="A58" s="530" t="s">
        <v>371</v>
      </c>
    </row>
  </sheetData>
  <mergeCells count="1">
    <mergeCell ref="A57:F57"/>
  </mergeCells>
  <hyperlinks>
    <hyperlink ref="A58" r:id="rId1" xr:uid="{788C42CF-C0D3-4160-BB5A-F2ED47F45385}"/>
    <hyperlink ref="A1" location="'Table index'!A1" display="Return to Table Index" xr:uid="{6E9A1D1A-3E5B-4B74-896A-CA42D4DC6131}"/>
  </hyperlinks>
  <pageMargins left="0.70866141732283472" right="0.70866141732283472" top="0.74803149606299213" bottom="0.35433070866141736" header="0.31496062992125984" footer="0.31496062992125984"/>
  <pageSetup paperSize="9" scale="19" orientation="portrait" horizontalDpi="1200" verticalDpi="1200" r:id="rId2"/>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M46"/>
  <sheetViews>
    <sheetView showGridLines="0" workbookViewId="0"/>
  </sheetViews>
  <sheetFormatPr defaultRowHeight="15"/>
  <cols>
    <col min="1" max="1" width="37.42578125" customWidth="1"/>
    <col min="2" max="3" width="16.28515625" bestFit="1" customWidth="1"/>
    <col min="4" max="4" width="14.85546875" customWidth="1"/>
    <col min="5" max="5" width="14.7109375" customWidth="1"/>
    <col min="6" max="6" width="16.85546875" customWidth="1"/>
    <col min="7" max="7" width="17" customWidth="1"/>
    <col min="8" max="8" width="16.42578125" bestFit="1" customWidth="1"/>
    <col min="9" max="9" width="12.28515625" customWidth="1"/>
    <col min="10" max="11" width="15.28515625" bestFit="1" customWidth="1"/>
    <col min="12" max="12" width="13.7109375" customWidth="1"/>
    <col min="13" max="13" width="11.28515625" customWidth="1"/>
  </cols>
  <sheetData>
    <row r="1" spans="1:13">
      <c r="A1" s="612" t="s">
        <v>137</v>
      </c>
    </row>
    <row r="2" spans="1:13">
      <c r="A2" s="98" t="s">
        <v>372</v>
      </c>
    </row>
    <row r="3" spans="1:13">
      <c r="A3" t="s">
        <v>227</v>
      </c>
    </row>
    <row r="4" spans="1:13" ht="15.75" thickBot="1"/>
    <row r="5" spans="1:13">
      <c r="A5" s="736" t="s">
        <v>373</v>
      </c>
      <c r="B5" s="738" t="s">
        <v>217</v>
      </c>
      <c r="C5" s="739"/>
      <c r="D5" s="739"/>
      <c r="E5" s="740"/>
      <c r="F5" s="738" t="s">
        <v>200</v>
      </c>
      <c r="G5" s="739"/>
      <c r="H5" s="739"/>
      <c r="I5" s="740"/>
      <c r="J5" s="738" t="s">
        <v>374</v>
      </c>
      <c r="K5" s="739"/>
      <c r="L5" s="739"/>
      <c r="M5" s="740"/>
    </row>
    <row r="6" spans="1:13" ht="45">
      <c r="A6" s="737"/>
      <c r="B6" s="99" t="s">
        <v>146</v>
      </c>
      <c r="C6" s="100" t="s">
        <v>148</v>
      </c>
      <c r="D6" s="100" t="s">
        <v>375</v>
      </c>
      <c r="E6" s="101" t="s">
        <v>376</v>
      </c>
      <c r="F6" s="99" t="s">
        <v>146</v>
      </c>
      <c r="G6" s="100" t="s">
        <v>148</v>
      </c>
      <c r="H6" s="100" t="s">
        <v>377</v>
      </c>
      <c r="I6" s="101" t="s">
        <v>376</v>
      </c>
      <c r="J6" s="99" t="s">
        <v>146</v>
      </c>
      <c r="K6" s="100" t="s">
        <v>148</v>
      </c>
      <c r="L6" s="100" t="s">
        <v>378</v>
      </c>
      <c r="M6" s="101" t="s">
        <v>376</v>
      </c>
    </row>
    <row r="7" spans="1:13">
      <c r="A7" s="102" t="s">
        <v>379</v>
      </c>
      <c r="B7" s="560">
        <v>39332966</v>
      </c>
      <c r="C7" s="561">
        <v>39844685</v>
      </c>
      <c r="D7" s="561">
        <f>C7-B7</f>
        <v>511719</v>
      </c>
      <c r="E7" s="562">
        <f>IFERROR(C7/B7-1,"")</f>
        <v>1.3009926584229614E-2</v>
      </c>
      <c r="F7" s="563">
        <v>1484859554.9200001</v>
      </c>
      <c r="G7" s="564">
        <v>1606767889.4200001</v>
      </c>
      <c r="H7" s="565">
        <f>G7-F7</f>
        <v>121908334.5</v>
      </c>
      <c r="I7" s="562">
        <f>IFERROR(G7/F7-1,"")</f>
        <v>8.2100919306518527E-2</v>
      </c>
      <c r="J7" s="563">
        <v>305465912.69999999</v>
      </c>
      <c r="K7" s="564">
        <v>317933478.14999998</v>
      </c>
      <c r="L7" s="565">
        <f>K7-J7</f>
        <v>12467565.449999988</v>
      </c>
      <c r="M7" s="562">
        <f>IFERROR(K7/J7-1,"")</f>
        <v>4.0814915614641567E-2</v>
      </c>
    </row>
    <row r="8" spans="1:13">
      <c r="A8" s="102" t="s">
        <v>380</v>
      </c>
      <c r="B8" s="560">
        <v>11829888</v>
      </c>
      <c r="C8" s="561">
        <v>11594368</v>
      </c>
      <c r="D8" s="561">
        <f t="shared" ref="D8:D22" si="0">C8-B8</f>
        <v>-235520</v>
      </c>
      <c r="E8" s="562">
        <f t="shared" ref="E8:E22" si="1">IFERROR(C8/B8-1,"")</f>
        <v>-1.9908895164518881E-2</v>
      </c>
      <c r="F8" s="563">
        <v>987779145.00999999</v>
      </c>
      <c r="G8" s="564">
        <v>911773330.47000003</v>
      </c>
      <c r="H8" s="565">
        <f t="shared" ref="H8:H22" si="2">G8-F8</f>
        <v>-76005814.539999962</v>
      </c>
      <c r="I8" s="562">
        <f t="shared" ref="I8:I22" si="3">IFERROR(G8/F8-1,"")</f>
        <v>-7.6946162433132237E-2</v>
      </c>
      <c r="J8" s="563">
        <v>116150699</v>
      </c>
      <c r="K8" s="564">
        <v>116993293.84999999</v>
      </c>
      <c r="L8" s="565">
        <f t="shared" ref="L8:L22" si="4">K8-J8</f>
        <v>842594.84999999404</v>
      </c>
      <c r="M8" s="562">
        <f t="shared" ref="M8:M22" si="5">IFERROR(K8/J8-1,"")</f>
        <v>7.2543244014398045E-3</v>
      </c>
    </row>
    <row r="9" spans="1:13">
      <c r="A9" s="102" t="s">
        <v>381</v>
      </c>
      <c r="B9" s="560">
        <v>68815497</v>
      </c>
      <c r="C9" s="561">
        <v>65280279</v>
      </c>
      <c r="D9" s="561">
        <f t="shared" si="0"/>
        <v>-3535218</v>
      </c>
      <c r="E9" s="562">
        <f t="shared" si="1"/>
        <v>-5.137241107188395E-2</v>
      </c>
      <c r="F9" s="563">
        <v>1253458935.6099999</v>
      </c>
      <c r="G9" s="564">
        <v>1324812796.1099999</v>
      </c>
      <c r="H9" s="565">
        <f t="shared" si="2"/>
        <v>71353860.5</v>
      </c>
      <c r="I9" s="562">
        <f t="shared" si="3"/>
        <v>5.6925566903614166E-2</v>
      </c>
      <c r="J9" s="563">
        <v>348188573.10000002</v>
      </c>
      <c r="K9" s="564">
        <v>347289510.17000002</v>
      </c>
      <c r="L9" s="565">
        <f t="shared" si="4"/>
        <v>-899062.93000000715</v>
      </c>
      <c r="M9" s="562">
        <f t="shared" si="5"/>
        <v>-2.5821149786606767E-3</v>
      </c>
    </row>
    <row r="10" spans="1:13">
      <c r="A10" s="102" t="s">
        <v>382</v>
      </c>
      <c r="B10" s="560">
        <v>3565419</v>
      </c>
      <c r="C10" s="561">
        <v>3680811</v>
      </c>
      <c r="D10" s="561">
        <f t="shared" si="0"/>
        <v>115392</v>
      </c>
      <c r="E10" s="562">
        <f t="shared" si="1"/>
        <v>3.2364218623393226E-2</v>
      </c>
      <c r="F10" s="563">
        <v>443306411.69999999</v>
      </c>
      <c r="G10" s="564">
        <v>521599426.42000002</v>
      </c>
      <c r="H10" s="565">
        <f t="shared" si="2"/>
        <v>78293014.720000029</v>
      </c>
      <c r="I10" s="562">
        <f t="shared" si="3"/>
        <v>0.17661150990295948</v>
      </c>
      <c r="J10" s="563">
        <v>42630867.299999997</v>
      </c>
      <c r="K10" s="564">
        <v>45910332.939999998</v>
      </c>
      <c r="L10" s="565">
        <f t="shared" si="4"/>
        <v>3279465.6400000006</v>
      </c>
      <c r="M10" s="562">
        <f t="shared" si="5"/>
        <v>7.6927021374486593E-2</v>
      </c>
    </row>
    <row r="11" spans="1:13" ht="30">
      <c r="A11" s="102" t="s">
        <v>383</v>
      </c>
      <c r="B11" s="560">
        <v>5133757</v>
      </c>
      <c r="C11" s="561">
        <v>5826340</v>
      </c>
      <c r="D11" s="561">
        <f t="shared" si="0"/>
        <v>692583</v>
      </c>
      <c r="E11" s="562">
        <f t="shared" si="1"/>
        <v>0.13490763197401057</v>
      </c>
      <c r="F11" s="563">
        <v>314788057.07999998</v>
      </c>
      <c r="G11" s="564">
        <v>359373019.70999998</v>
      </c>
      <c r="H11" s="565">
        <f t="shared" si="2"/>
        <v>44584962.629999995</v>
      </c>
      <c r="I11" s="562">
        <f t="shared" si="3"/>
        <v>0.14163486074908249</v>
      </c>
      <c r="J11" s="563">
        <v>51544968.700000003</v>
      </c>
      <c r="K11" s="564">
        <v>72410351.620000005</v>
      </c>
      <c r="L11" s="565">
        <f t="shared" si="4"/>
        <v>20865382.920000002</v>
      </c>
      <c r="M11" s="562">
        <f t="shared" si="5"/>
        <v>0.40479960403972459</v>
      </c>
    </row>
    <row r="12" spans="1:13" ht="30">
      <c r="A12" s="102" t="s">
        <v>384</v>
      </c>
      <c r="B12" s="560">
        <v>3758421</v>
      </c>
      <c r="C12" s="561">
        <v>3768532</v>
      </c>
      <c r="D12" s="561">
        <f t="shared" si="0"/>
        <v>10111</v>
      </c>
      <c r="E12" s="562">
        <f t="shared" si="1"/>
        <v>2.6902254962921646E-3</v>
      </c>
      <c r="F12" s="563">
        <v>162670601.19</v>
      </c>
      <c r="G12" s="564">
        <v>172099168.02000001</v>
      </c>
      <c r="H12" s="565">
        <f t="shared" si="2"/>
        <v>9428566.8300000131</v>
      </c>
      <c r="I12" s="562">
        <f t="shared" si="3"/>
        <v>5.7961099061700772E-2</v>
      </c>
      <c r="J12" s="563">
        <v>24816793.300000001</v>
      </c>
      <c r="K12" s="564">
        <v>25876785.75</v>
      </c>
      <c r="L12" s="565">
        <f t="shared" si="4"/>
        <v>1059992.4499999993</v>
      </c>
      <c r="M12" s="562">
        <f t="shared" si="5"/>
        <v>4.2712708172493841E-2</v>
      </c>
    </row>
    <row r="13" spans="1:13">
      <c r="A13" s="102" t="s">
        <v>385</v>
      </c>
      <c r="B13" s="560">
        <v>11518091</v>
      </c>
      <c r="C13" s="561">
        <v>11436982</v>
      </c>
      <c r="D13" s="561">
        <f t="shared" si="0"/>
        <v>-81109</v>
      </c>
      <c r="E13" s="562">
        <f t="shared" si="1"/>
        <v>-7.0418787279941109E-3</v>
      </c>
      <c r="F13" s="563">
        <v>1486095033.3099999</v>
      </c>
      <c r="G13" s="564">
        <v>1150246606.54</v>
      </c>
      <c r="H13" s="565">
        <f t="shared" si="2"/>
        <v>-335848426.76999998</v>
      </c>
      <c r="I13" s="562">
        <f t="shared" si="3"/>
        <v>-0.22599390970438826</v>
      </c>
      <c r="J13" s="563">
        <v>81796260.900000006</v>
      </c>
      <c r="K13" s="564">
        <v>77111150.650000006</v>
      </c>
      <c r="L13" s="565">
        <f t="shared" si="4"/>
        <v>-4685110.25</v>
      </c>
      <c r="M13" s="562">
        <f t="shared" si="5"/>
        <v>-5.7277804614171535E-2</v>
      </c>
    </row>
    <row r="14" spans="1:13" ht="30">
      <c r="A14" s="102" t="s">
        <v>386</v>
      </c>
      <c r="B14" s="560">
        <v>5653522</v>
      </c>
      <c r="C14" s="561">
        <v>5938449</v>
      </c>
      <c r="D14" s="561">
        <f t="shared" si="0"/>
        <v>284927</v>
      </c>
      <c r="E14" s="562">
        <f t="shared" si="1"/>
        <v>5.0398141194108792E-2</v>
      </c>
      <c r="F14" s="563">
        <v>7225333490.5299997</v>
      </c>
      <c r="G14" s="564">
        <v>8102886568.3800001</v>
      </c>
      <c r="H14" s="565">
        <f t="shared" si="2"/>
        <v>877553077.85000038</v>
      </c>
      <c r="I14" s="562">
        <f t="shared" si="3"/>
        <v>0.12145502750844361</v>
      </c>
      <c r="J14" s="563">
        <v>77247663.799999997</v>
      </c>
      <c r="K14" s="564">
        <v>84700678.989999995</v>
      </c>
      <c r="L14" s="565">
        <f t="shared" si="4"/>
        <v>7453015.1899999976</v>
      </c>
      <c r="M14" s="562">
        <f t="shared" si="5"/>
        <v>9.6482078853496578E-2</v>
      </c>
    </row>
    <row r="15" spans="1:13">
      <c r="A15" s="102" t="s">
        <v>387</v>
      </c>
      <c r="B15" s="560">
        <v>7213674</v>
      </c>
      <c r="C15" s="561">
        <v>7231502</v>
      </c>
      <c r="D15" s="561">
        <f t="shared" si="0"/>
        <v>17828</v>
      </c>
      <c r="E15" s="562">
        <f t="shared" si="1"/>
        <v>2.4714174774185249E-3</v>
      </c>
      <c r="F15" s="563">
        <v>664106734.88999999</v>
      </c>
      <c r="G15" s="564">
        <v>735121126.16999996</v>
      </c>
      <c r="H15" s="565">
        <f t="shared" si="2"/>
        <v>71014391.279999971</v>
      </c>
      <c r="I15" s="562">
        <f t="shared" si="3"/>
        <v>0.10693219560822942</v>
      </c>
      <c r="J15" s="563">
        <v>49229718.299999997</v>
      </c>
      <c r="K15" s="564">
        <v>51302338.57</v>
      </c>
      <c r="L15" s="565">
        <f t="shared" si="4"/>
        <v>2072620.2700000033</v>
      </c>
      <c r="M15" s="562">
        <f t="shared" si="5"/>
        <v>4.2100997965694331E-2</v>
      </c>
    </row>
    <row r="16" spans="1:13">
      <c r="A16" s="102" t="s">
        <v>388</v>
      </c>
      <c r="B16" s="560">
        <v>49237668</v>
      </c>
      <c r="C16" s="561">
        <v>51160702</v>
      </c>
      <c r="D16" s="561">
        <f t="shared" si="0"/>
        <v>1923034</v>
      </c>
      <c r="E16" s="562">
        <f t="shared" si="1"/>
        <v>3.9056155137160431E-2</v>
      </c>
      <c r="F16" s="563">
        <v>1588557090.53</v>
      </c>
      <c r="G16" s="564">
        <v>1893804077.8800001</v>
      </c>
      <c r="H16" s="565">
        <f t="shared" si="2"/>
        <v>305246987.35000014</v>
      </c>
      <c r="I16" s="562">
        <f t="shared" si="3"/>
        <v>0.19215361485570459</v>
      </c>
      <c r="J16" s="563">
        <v>354377017.80000001</v>
      </c>
      <c r="K16" s="564">
        <v>392343228.91000003</v>
      </c>
      <c r="L16" s="565">
        <f t="shared" si="4"/>
        <v>37966211.110000014</v>
      </c>
      <c r="M16" s="562">
        <f t="shared" si="5"/>
        <v>0.10713508270287164</v>
      </c>
    </row>
    <row r="17" spans="1:13" ht="30">
      <c r="A17" s="102" t="s">
        <v>389</v>
      </c>
      <c r="B17" s="560">
        <v>93889</v>
      </c>
      <c r="C17" s="561">
        <v>154217</v>
      </c>
      <c r="D17" s="561">
        <f t="shared" si="0"/>
        <v>60328</v>
      </c>
      <c r="E17" s="562">
        <f t="shared" si="1"/>
        <v>0.64254598515268024</v>
      </c>
      <c r="F17" s="563">
        <v>4621325.6900000004</v>
      </c>
      <c r="G17" s="564">
        <v>6686931.4400000004</v>
      </c>
      <c r="H17" s="565">
        <f t="shared" si="2"/>
        <v>2065605.75</v>
      </c>
      <c r="I17" s="562">
        <f t="shared" si="3"/>
        <v>0.44697255475192432</v>
      </c>
      <c r="J17" s="563">
        <v>1064423.6000000001</v>
      </c>
      <c r="K17" s="564">
        <v>2031085.6</v>
      </c>
      <c r="L17" s="565">
        <f t="shared" si="4"/>
        <v>966662</v>
      </c>
      <c r="M17" s="562">
        <f t="shared" si="5"/>
        <v>0.90815536220730153</v>
      </c>
    </row>
    <row r="18" spans="1:13">
      <c r="A18" s="102" t="s">
        <v>390</v>
      </c>
      <c r="B18" s="560">
        <v>11834804</v>
      </c>
      <c r="C18" s="561">
        <v>11753577</v>
      </c>
      <c r="D18" s="561">
        <f t="shared" si="0"/>
        <v>-81227</v>
      </c>
      <c r="E18" s="562">
        <f t="shared" si="1"/>
        <v>-6.8634005261092312E-3</v>
      </c>
      <c r="F18" s="563">
        <v>1286666329.1600001</v>
      </c>
      <c r="G18" s="564">
        <v>1384846124.0699999</v>
      </c>
      <c r="H18" s="565">
        <f t="shared" si="2"/>
        <v>98179794.909999847</v>
      </c>
      <c r="I18" s="562">
        <f t="shared" si="3"/>
        <v>7.6305560101270764E-2</v>
      </c>
      <c r="J18" s="563">
        <v>127919944.7</v>
      </c>
      <c r="K18" s="564">
        <v>130451686.52</v>
      </c>
      <c r="L18" s="565">
        <f t="shared" si="4"/>
        <v>2531741.8199999928</v>
      </c>
      <c r="M18" s="562">
        <f t="shared" si="5"/>
        <v>1.9791611276392285E-2</v>
      </c>
    </row>
    <row r="19" spans="1:13">
      <c r="A19" s="102" t="s">
        <v>391</v>
      </c>
      <c r="B19" s="560">
        <v>8276311</v>
      </c>
      <c r="C19" s="561">
        <v>8033440</v>
      </c>
      <c r="D19" s="561">
        <f t="shared" si="0"/>
        <v>-242871</v>
      </c>
      <c r="E19" s="562">
        <f t="shared" si="1"/>
        <v>-2.9345320638627492E-2</v>
      </c>
      <c r="F19" s="563">
        <v>787674620.25999999</v>
      </c>
      <c r="G19" s="564">
        <v>828293039.20000005</v>
      </c>
      <c r="H19" s="565">
        <f t="shared" si="2"/>
        <v>40618418.940000057</v>
      </c>
      <c r="I19" s="562">
        <f t="shared" si="3"/>
        <v>5.1567510105368752E-2</v>
      </c>
      <c r="J19" s="563">
        <v>47699272</v>
      </c>
      <c r="K19" s="564">
        <v>48055185.270000003</v>
      </c>
      <c r="L19" s="565">
        <f t="shared" si="4"/>
        <v>355913.27000000328</v>
      </c>
      <c r="M19" s="562">
        <f t="shared" si="5"/>
        <v>7.4616080094471737E-3</v>
      </c>
    </row>
    <row r="20" spans="1:13">
      <c r="A20" s="102" t="s">
        <v>392</v>
      </c>
      <c r="B20" s="560">
        <v>186959</v>
      </c>
      <c r="C20" s="561">
        <v>187316</v>
      </c>
      <c r="D20" s="561">
        <f t="shared" si="0"/>
        <v>357</v>
      </c>
      <c r="E20" s="562">
        <f t="shared" si="1"/>
        <v>1.909509571617285E-3</v>
      </c>
      <c r="F20" s="563">
        <v>57572879.189999998</v>
      </c>
      <c r="G20" s="564">
        <v>58907516.439999998</v>
      </c>
      <c r="H20" s="565">
        <f t="shared" si="2"/>
        <v>1334637.25</v>
      </c>
      <c r="I20" s="562">
        <f t="shared" si="3"/>
        <v>2.3181700633652103E-2</v>
      </c>
      <c r="J20" s="563">
        <v>2572961.6</v>
      </c>
      <c r="K20" s="564">
        <v>2578479.9</v>
      </c>
      <c r="L20" s="565">
        <f t="shared" si="4"/>
        <v>5518.2999999998137</v>
      </c>
      <c r="M20" s="562">
        <f t="shared" si="5"/>
        <v>2.1447269170280503E-3</v>
      </c>
    </row>
    <row r="21" spans="1:13">
      <c r="A21" s="102" t="s">
        <v>393</v>
      </c>
      <c r="B21" s="560">
        <v>82842</v>
      </c>
      <c r="C21" s="561">
        <v>74320</v>
      </c>
      <c r="D21" s="561">
        <f t="shared" si="0"/>
        <v>-8522</v>
      </c>
      <c r="E21" s="562">
        <f t="shared" si="1"/>
        <v>-0.10287052461311896</v>
      </c>
      <c r="F21" s="563">
        <v>3376058.06</v>
      </c>
      <c r="G21" s="564">
        <v>3521106.4</v>
      </c>
      <c r="H21" s="565">
        <f t="shared" si="2"/>
        <v>145048.33999999985</v>
      </c>
      <c r="I21" s="562">
        <f t="shared" si="3"/>
        <v>4.2963816801183663E-2</v>
      </c>
      <c r="J21" s="563">
        <v>572034</v>
      </c>
      <c r="K21" s="564">
        <v>526024.1</v>
      </c>
      <c r="L21" s="565">
        <f t="shared" si="4"/>
        <v>-46009.900000000023</v>
      </c>
      <c r="M21" s="562">
        <f t="shared" si="5"/>
        <v>-8.0432107182440205E-2</v>
      </c>
    </row>
    <row r="22" spans="1:13" ht="15.75" thickBot="1">
      <c r="A22" s="105" t="s">
        <v>346</v>
      </c>
      <c r="B22" s="566">
        <f>SUM(B7:B21)</f>
        <v>226533708</v>
      </c>
      <c r="C22" s="567">
        <f>SUM(C7:C21)</f>
        <v>225965520</v>
      </c>
      <c r="D22" s="568">
        <f t="shared" si="0"/>
        <v>-568188</v>
      </c>
      <c r="E22" s="569">
        <f t="shared" si="1"/>
        <v>-2.5081830206037381E-3</v>
      </c>
      <c r="F22" s="570">
        <f>SUM(F7:F21)</f>
        <v>17750866267.129997</v>
      </c>
      <c r="G22" s="571">
        <f>SUM(G7:G21)</f>
        <v>19060738726.670002</v>
      </c>
      <c r="H22" s="572">
        <f t="shared" si="2"/>
        <v>1309872459.5400047</v>
      </c>
      <c r="I22" s="569">
        <f t="shared" si="3"/>
        <v>7.3792030193227776E-2</v>
      </c>
      <c r="J22" s="570">
        <f>SUM(J7:J21)</f>
        <v>1631277110.7999997</v>
      </c>
      <c r="K22" s="571">
        <f>SUM(K7:K21)</f>
        <v>1715513610.99</v>
      </c>
      <c r="L22" s="572">
        <f t="shared" si="4"/>
        <v>84236500.190000296</v>
      </c>
      <c r="M22" s="569">
        <f t="shared" si="5"/>
        <v>5.1638375621349653E-2</v>
      </c>
    </row>
    <row r="23" spans="1:13" ht="15.75" thickBot="1">
      <c r="A23" s="108"/>
    </row>
    <row r="24" spans="1:13">
      <c r="A24" s="741" t="s">
        <v>373</v>
      </c>
      <c r="B24" s="738" t="s">
        <v>219</v>
      </c>
      <c r="C24" s="739"/>
      <c r="D24" s="739"/>
      <c r="E24" s="740"/>
      <c r="F24" s="738" t="s">
        <v>394</v>
      </c>
      <c r="G24" s="739"/>
      <c r="H24" s="739"/>
      <c r="I24" s="740"/>
    </row>
    <row r="25" spans="1:13" ht="30">
      <c r="A25" s="742"/>
      <c r="B25" s="99" t="s">
        <v>146</v>
      </c>
      <c r="C25" s="100" t="s">
        <v>148</v>
      </c>
      <c r="D25" s="100" t="s">
        <v>395</v>
      </c>
      <c r="E25" s="101" t="s">
        <v>376</v>
      </c>
      <c r="F25" s="99" t="s">
        <v>146</v>
      </c>
      <c r="G25" s="100" t="s">
        <v>148</v>
      </c>
      <c r="H25" s="100" t="s">
        <v>396</v>
      </c>
      <c r="I25" s="101" t="s">
        <v>376</v>
      </c>
    </row>
    <row r="26" spans="1:13">
      <c r="A26" s="102" t="s">
        <v>379</v>
      </c>
      <c r="B26" s="563">
        <v>1790325467.6199999</v>
      </c>
      <c r="C26" s="564">
        <v>1924701367.5699999</v>
      </c>
      <c r="D26" s="565">
        <f>C26-B26</f>
        <v>134375899.95000005</v>
      </c>
      <c r="E26" s="562">
        <f>IFERROR(C26/B26-1,"")</f>
        <v>7.5056687948831469E-2</v>
      </c>
      <c r="F26" s="573">
        <v>45.52</v>
      </c>
      <c r="G26" s="574">
        <v>48.31</v>
      </c>
      <c r="H26" s="575">
        <f>G26-F26</f>
        <v>2.7899999999999991</v>
      </c>
      <c r="I26" s="562">
        <f>IFERROR(G26/F26-1,"")</f>
        <v>6.1291739894551833E-2</v>
      </c>
    </row>
    <row r="27" spans="1:13">
      <c r="A27" s="102" t="s">
        <v>380</v>
      </c>
      <c r="B27" s="563">
        <v>1103929844.01</v>
      </c>
      <c r="C27" s="564">
        <v>1028766624.3200001</v>
      </c>
      <c r="D27" s="565">
        <f t="shared" ref="D27:D41" si="6">C27-B27</f>
        <v>-75163219.689999938</v>
      </c>
      <c r="E27" s="562">
        <f t="shared" ref="E27:E41" si="7">IFERROR(C27/B27-1,"")</f>
        <v>-6.8086953258706395E-2</v>
      </c>
      <c r="F27" s="573">
        <v>93.32</v>
      </c>
      <c r="G27" s="574">
        <v>88.73</v>
      </c>
      <c r="H27" s="575">
        <f t="shared" ref="H27:H41" si="8">G27-F27</f>
        <v>-4.5899999999999892</v>
      </c>
      <c r="I27" s="562">
        <f t="shared" ref="I27:I41" si="9">IFERROR(G27/F27-1,"")</f>
        <v>-4.9185597942563164E-2</v>
      </c>
    </row>
    <row r="28" spans="1:13">
      <c r="A28" s="102" t="s">
        <v>381</v>
      </c>
      <c r="B28" s="563">
        <v>1601647508.71</v>
      </c>
      <c r="C28" s="564">
        <v>1672102306.28</v>
      </c>
      <c r="D28" s="565">
        <f t="shared" si="6"/>
        <v>70454797.569999933</v>
      </c>
      <c r="E28" s="562">
        <f t="shared" si="7"/>
        <v>4.3988953366365768E-2</v>
      </c>
      <c r="F28" s="573">
        <v>23.27</v>
      </c>
      <c r="G28" s="574">
        <v>25.61</v>
      </c>
      <c r="H28" s="575">
        <f t="shared" si="8"/>
        <v>2.34</v>
      </c>
      <c r="I28" s="562">
        <f t="shared" si="9"/>
        <v>0.1005586592178771</v>
      </c>
    </row>
    <row r="29" spans="1:13">
      <c r="A29" s="102" t="s">
        <v>382</v>
      </c>
      <c r="B29" s="563">
        <v>485937279</v>
      </c>
      <c r="C29" s="564">
        <v>567509759.36000001</v>
      </c>
      <c r="D29" s="565">
        <f t="shared" si="6"/>
        <v>81572480.360000014</v>
      </c>
      <c r="E29" s="562">
        <f t="shared" si="7"/>
        <v>0.16786627386947206</v>
      </c>
      <c r="F29" s="573">
        <v>136.29</v>
      </c>
      <c r="G29" s="574">
        <v>154.18</v>
      </c>
      <c r="H29" s="575">
        <f t="shared" si="8"/>
        <v>17.890000000000015</v>
      </c>
      <c r="I29" s="562">
        <f t="shared" si="9"/>
        <v>0.13126421600997884</v>
      </c>
    </row>
    <row r="30" spans="1:13" ht="30">
      <c r="A30" s="102" t="s">
        <v>383</v>
      </c>
      <c r="B30" s="563">
        <v>366333025.77999997</v>
      </c>
      <c r="C30" s="564">
        <v>431783371.32999998</v>
      </c>
      <c r="D30" s="565">
        <f t="shared" si="6"/>
        <v>65450345.550000012</v>
      </c>
      <c r="E30" s="562">
        <f t="shared" si="7"/>
        <v>0.17866351364483846</v>
      </c>
      <c r="F30" s="573">
        <v>71.36</v>
      </c>
      <c r="G30" s="574">
        <v>74.11</v>
      </c>
      <c r="H30" s="575">
        <f t="shared" si="8"/>
        <v>2.75</v>
      </c>
      <c r="I30" s="562">
        <f t="shared" si="9"/>
        <v>3.8536995515695116E-2</v>
      </c>
    </row>
    <row r="31" spans="1:13" ht="30">
      <c r="A31" s="102" t="s">
        <v>384</v>
      </c>
      <c r="B31" s="563">
        <v>187487394.49000001</v>
      </c>
      <c r="C31" s="564">
        <v>197975953.77000001</v>
      </c>
      <c r="D31" s="565">
        <f t="shared" si="6"/>
        <v>10488559.280000001</v>
      </c>
      <c r="E31" s="562">
        <f t="shared" si="7"/>
        <v>5.5942743823022445E-2</v>
      </c>
      <c r="F31" s="573">
        <v>49.88</v>
      </c>
      <c r="G31" s="574">
        <v>52.53</v>
      </c>
      <c r="H31" s="575">
        <f t="shared" si="8"/>
        <v>2.6499999999999986</v>
      </c>
      <c r="I31" s="562">
        <f t="shared" si="9"/>
        <v>5.3127506014434722E-2</v>
      </c>
    </row>
    <row r="32" spans="1:13">
      <c r="A32" s="102" t="s">
        <v>385</v>
      </c>
      <c r="B32" s="563">
        <v>1567891294.21</v>
      </c>
      <c r="C32" s="564">
        <v>1227357757.1900001</v>
      </c>
      <c r="D32" s="565">
        <f t="shared" si="6"/>
        <v>-340533537.01999998</v>
      </c>
      <c r="E32" s="562">
        <f t="shared" si="7"/>
        <v>-0.21719205807031516</v>
      </c>
      <c r="F32" s="573">
        <v>136.12</v>
      </c>
      <c r="G32" s="574">
        <v>107.31</v>
      </c>
      <c r="H32" s="575">
        <f t="shared" si="8"/>
        <v>-28.810000000000002</v>
      </c>
      <c r="I32" s="562">
        <f t="shared" si="9"/>
        <v>-0.21165148398471934</v>
      </c>
    </row>
    <row r="33" spans="1:9" ht="30">
      <c r="A33" s="102" t="s">
        <v>386</v>
      </c>
      <c r="B33" s="563">
        <v>7302581154.3299999</v>
      </c>
      <c r="C33" s="564">
        <v>8187587247.3699999</v>
      </c>
      <c r="D33" s="565">
        <f t="shared" si="6"/>
        <v>885006093.03999996</v>
      </c>
      <c r="E33" s="562">
        <f t="shared" si="7"/>
        <v>0.1211908603734233</v>
      </c>
      <c r="F33" s="573">
        <v>1291.69</v>
      </c>
      <c r="G33" s="574">
        <v>1378.74</v>
      </c>
      <c r="H33" s="575">
        <f t="shared" si="8"/>
        <v>87.049999999999955</v>
      </c>
      <c r="I33" s="562">
        <f t="shared" si="9"/>
        <v>6.7392330977246839E-2</v>
      </c>
    </row>
    <row r="34" spans="1:9">
      <c r="A34" s="102" t="s">
        <v>387</v>
      </c>
      <c r="B34" s="563">
        <v>713336453.19000006</v>
      </c>
      <c r="C34" s="564">
        <v>786423464.74000001</v>
      </c>
      <c r="D34" s="565">
        <f t="shared" si="6"/>
        <v>73087011.549999952</v>
      </c>
      <c r="E34" s="562">
        <f t="shared" si="7"/>
        <v>0.10245797929316391</v>
      </c>
      <c r="F34" s="573">
        <v>98.89</v>
      </c>
      <c r="G34" s="574">
        <v>108.75</v>
      </c>
      <c r="H34" s="575">
        <f t="shared" si="8"/>
        <v>9.86</v>
      </c>
      <c r="I34" s="562">
        <f t="shared" si="9"/>
        <v>9.9706744868035102E-2</v>
      </c>
    </row>
    <row r="35" spans="1:9">
      <c r="A35" s="102" t="s">
        <v>388</v>
      </c>
      <c r="B35" s="563">
        <v>1942934108.3299999</v>
      </c>
      <c r="C35" s="564">
        <v>2286147306.79</v>
      </c>
      <c r="D35" s="565">
        <f t="shared" si="6"/>
        <v>343213198.46000004</v>
      </c>
      <c r="E35" s="562">
        <f t="shared" si="7"/>
        <v>0.1766468543573001</v>
      </c>
      <c r="F35" s="573">
        <v>39.46</v>
      </c>
      <c r="G35" s="574">
        <v>44.69</v>
      </c>
      <c r="H35" s="575">
        <f t="shared" si="8"/>
        <v>5.2299999999999969</v>
      </c>
      <c r="I35" s="562">
        <f t="shared" si="9"/>
        <v>0.13253928028383166</v>
      </c>
    </row>
    <row r="36" spans="1:9" ht="30">
      <c r="A36" s="102" t="s">
        <v>389</v>
      </c>
      <c r="B36" s="563">
        <v>5685749.29</v>
      </c>
      <c r="C36" s="564">
        <v>8718017.0399999991</v>
      </c>
      <c r="D36" s="565">
        <f t="shared" si="6"/>
        <v>3032267.7499999991</v>
      </c>
      <c r="E36" s="562">
        <f t="shared" si="7"/>
        <v>0.53331014002553734</v>
      </c>
      <c r="F36" s="573">
        <v>60.56</v>
      </c>
      <c r="G36" s="574">
        <v>56.53</v>
      </c>
      <c r="H36" s="575">
        <f t="shared" si="8"/>
        <v>-4.0300000000000011</v>
      </c>
      <c r="I36" s="562">
        <f t="shared" si="9"/>
        <v>-6.6545574636723948E-2</v>
      </c>
    </row>
    <row r="37" spans="1:9">
      <c r="A37" s="102" t="s">
        <v>390</v>
      </c>
      <c r="B37" s="563">
        <v>1414586273.8599999</v>
      </c>
      <c r="C37" s="564">
        <v>1515297810.5899999</v>
      </c>
      <c r="D37" s="565">
        <f t="shared" si="6"/>
        <v>100711536.73000002</v>
      </c>
      <c r="E37" s="562">
        <f t="shared" si="7"/>
        <v>7.1195047337188733E-2</v>
      </c>
      <c r="F37" s="573">
        <v>119.53</v>
      </c>
      <c r="G37" s="574">
        <v>128.91999999999999</v>
      </c>
      <c r="H37" s="575">
        <f t="shared" si="8"/>
        <v>9.3899999999999864</v>
      </c>
      <c r="I37" s="562">
        <f t="shared" si="9"/>
        <v>7.8557684263364624E-2</v>
      </c>
    </row>
    <row r="38" spans="1:9">
      <c r="A38" s="102" t="s">
        <v>391</v>
      </c>
      <c r="B38" s="563">
        <v>835373892.25999999</v>
      </c>
      <c r="C38" s="564">
        <v>876348224.47000003</v>
      </c>
      <c r="D38" s="565">
        <f t="shared" si="6"/>
        <v>40974332.210000038</v>
      </c>
      <c r="E38" s="562">
        <f t="shared" si="7"/>
        <v>4.9049093573117375E-2</v>
      </c>
      <c r="F38" s="573">
        <v>100.94</v>
      </c>
      <c r="G38" s="574">
        <v>109.09</v>
      </c>
      <c r="H38" s="575">
        <f t="shared" si="8"/>
        <v>8.1500000000000057</v>
      </c>
      <c r="I38" s="562">
        <f t="shared" si="9"/>
        <v>8.0741034277788781E-2</v>
      </c>
    </row>
    <row r="39" spans="1:9">
      <c r="A39" s="102" t="s">
        <v>392</v>
      </c>
      <c r="B39" s="563">
        <v>60145840.789999999</v>
      </c>
      <c r="C39" s="564">
        <v>61485996.340000004</v>
      </c>
      <c r="D39" s="565">
        <f t="shared" si="6"/>
        <v>1340155.5500000045</v>
      </c>
      <c r="E39" s="562">
        <f t="shared" si="7"/>
        <v>2.2281765994080605E-2</v>
      </c>
      <c r="F39" s="573">
        <v>321.70999999999998</v>
      </c>
      <c r="G39" s="574">
        <v>328.25</v>
      </c>
      <c r="H39" s="575">
        <f t="shared" si="8"/>
        <v>6.5400000000000205</v>
      </c>
      <c r="I39" s="562">
        <f t="shared" si="9"/>
        <v>2.0328867613689461E-2</v>
      </c>
    </row>
    <row r="40" spans="1:9">
      <c r="A40" s="102" t="s">
        <v>393</v>
      </c>
      <c r="B40" s="563">
        <v>3948092.06</v>
      </c>
      <c r="C40" s="564">
        <v>4047130.5</v>
      </c>
      <c r="D40" s="565">
        <f t="shared" si="6"/>
        <v>99038.439999999944</v>
      </c>
      <c r="E40" s="562">
        <f t="shared" si="7"/>
        <v>2.5085139478738583E-2</v>
      </c>
      <c r="F40" s="573">
        <v>47.66</v>
      </c>
      <c r="G40" s="574">
        <v>54.46</v>
      </c>
      <c r="H40" s="575">
        <f t="shared" si="8"/>
        <v>6.8000000000000043</v>
      </c>
      <c r="I40" s="562">
        <f t="shared" si="9"/>
        <v>0.14267729752412928</v>
      </c>
    </row>
    <row r="41" spans="1:9" ht="15.75" thickBot="1">
      <c r="A41" s="105" t="s">
        <v>346</v>
      </c>
      <c r="B41" s="570">
        <f>SUM(B26:B40)</f>
        <v>19382143377.93</v>
      </c>
      <c r="C41" s="571">
        <f>SUM(C26:C40)</f>
        <v>20776252337.66</v>
      </c>
      <c r="D41" s="572">
        <f t="shared" si="6"/>
        <v>1394108959.7299995</v>
      </c>
      <c r="E41" s="569">
        <f t="shared" si="7"/>
        <v>7.1927491843726488E-2</v>
      </c>
      <c r="F41" s="576">
        <f>B41/B22</f>
        <v>85.559643856312988</v>
      </c>
      <c r="G41" s="576">
        <f>C41/C22</f>
        <v>91.944347693665833</v>
      </c>
      <c r="H41" s="577">
        <f t="shared" si="8"/>
        <v>6.3847038373528449</v>
      </c>
      <c r="I41" s="569">
        <f t="shared" si="9"/>
        <v>7.4622842611116624E-2</v>
      </c>
    </row>
    <row r="43" spans="1:9">
      <c r="A43" s="167" t="s">
        <v>223</v>
      </c>
    </row>
    <row r="44" spans="1:9">
      <c r="A44" s="167" t="s">
        <v>224</v>
      </c>
    </row>
    <row r="45" spans="1:9">
      <c r="A45" s="167" t="s">
        <v>225</v>
      </c>
    </row>
    <row r="46" spans="1:9">
      <c r="A46" t="s">
        <v>143</v>
      </c>
    </row>
  </sheetData>
  <mergeCells count="7">
    <mergeCell ref="A5:A6"/>
    <mergeCell ref="B5:E5"/>
    <mergeCell ref="F5:I5"/>
    <mergeCell ref="J5:M5"/>
    <mergeCell ref="A24:A25"/>
    <mergeCell ref="B24:E24"/>
    <mergeCell ref="F24:I24"/>
  </mergeCells>
  <hyperlinks>
    <hyperlink ref="A1" location="'Table index'!A1" display="Return to Table Index" xr:uid="{B37BEECC-14D7-4A0C-8023-3691EF906358}"/>
  </hyperlinks>
  <pageMargins left="0.70866141732283472" right="0.70866141732283472" top="0.74803149606299213" bottom="0.35433070866141736" header="0.31496062992125984" footer="0.31496062992125984"/>
  <pageSetup paperSize="9" scale="60"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00BD-3DC3-449A-8E2E-26620F90581D}">
  <sheetPr>
    <tabColor rgb="FF92D050"/>
    <pageSetUpPr fitToPage="1"/>
  </sheetPr>
  <dimension ref="A1:Q32"/>
  <sheetViews>
    <sheetView showGridLines="0" workbookViewId="0"/>
  </sheetViews>
  <sheetFormatPr defaultColWidth="9.140625" defaultRowHeight="15"/>
  <cols>
    <col min="1" max="16384" width="9.140625" style="496"/>
  </cols>
  <sheetData>
    <row r="1" spans="1:1">
      <c r="A1" s="612" t="s">
        <v>137</v>
      </c>
    </row>
    <row r="2" spans="1:1">
      <c r="A2" s="495" t="s">
        <v>397</v>
      </c>
    </row>
    <row r="3" spans="1:1">
      <c r="A3" s="496" t="s">
        <v>227</v>
      </c>
    </row>
    <row r="32" spans="1:17" ht="30" customHeight="1">
      <c r="A32" s="743" t="s">
        <v>398</v>
      </c>
      <c r="B32" s="743"/>
      <c r="C32" s="743"/>
      <c r="D32" s="743"/>
      <c r="E32" s="743"/>
      <c r="F32" s="743"/>
      <c r="G32" s="743"/>
      <c r="H32" s="743"/>
      <c r="I32" s="743"/>
      <c r="J32" s="743"/>
      <c r="K32" s="743"/>
      <c r="L32" s="743"/>
      <c r="M32" s="743"/>
      <c r="N32" s="662"/>
      <c r="O32" s="497"/>
      <c r="P32" s="497"/>
      <c r="Q32" s="497"/>
    </row>
  </sheetData>
  <mergeCells count="1">
    <mergeCell ref="A32:M32"/>
  </mergeCells>
  <hyperlinks>
    <hyperlink ref="A1" location="'Table index'!A1" display="Return to Table Index" xr:uid="{476EDB43-B2ED-45E1-B4E8-35EC16D57BEA}"/>
  </hyperlinks>
  <pageMargins left="0.70866141732283472" right="0.70866141732283472" top="0.74803149606299213" bottom="0.35433070866141736" header="0.31496062992125984" footer="0.31496062992125984"/>
  <pageSetup paperSize="9"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29CC-A849-4CD8-81D9-7027D0D01F06}">
  <sheetPr>
    <tabColor rgb="FF92D050"/>
    <pageSetUpPr fitToPage="1"/>
  </sheetPr>
  <dimension ref="A1:R32"/>
  <sheetViews>
    <sheetView showGridLines="0" workbookViewId="0"/>
  </sheetViews>
  <sheetFormatPr defaultColWidth="9.140625" defaultRowHeight="15"/>
  <cols>
    <col min="1" max="14" width="9.140625" style="496"/>
    <col min="15" max="15" width="2.5703125" style="496" customWidth="1"/>
    <col min="16" max="16384" width="9.140625" style="496"/>
  </cols>
  <sheetData>
    <row r="1" spans="1:1">
      <c r="A1" s="612" t="s">
        <v>137</v>
      </c>
    </row>
    <row r="2" spans="1:1">
      <c r="A2" s="495" t="s">
        <v>399</v>
      </c>
    </row>
    <row r="3" spans="1:1">
      <c r="A3" s="496" t="s">
        <v>227</v>
      </c>
    </row>
    <row r="32" spans="1:18" ht="34.5" customHeight="1">
      <c r="A32" s="744" t="s">
        <v>398</v>
      </c>
      <c r="B32" s="744"/>
      <c r="C32" s="744"/>
      <c r="D32" s="744"/>
      <c r="E32" s="744"/>
      <c r="F32" s="744"/>
      <c r="G32" s="744"/>
      <c r="H32" s="744"/>
      <c r="I32" s="744"/>
      <c r="J32" s="744"/>
      <c r="K32" s="744"/>
      <c r="L32" s="744"/>
      <c r="M32" s="744"/>
      <c r="N32" s="662"/>
      <c r="O32" s="662"/>
      <c r="P32" s="497"/>
      <c r="Q32" s="497"/>
      <c r="R32" s="497"/>
    </row>
  </sheetData>
  <mergeCells count="1">
    <mergeCell ref="A32:M32"/>
  </mergeCells>
  <hyperlinks>
    <hyperlink ref="A1" location="'Table index'!A1" display="Return to Table Index" xr:uid="{3BA2075A-8C8D-4D0A-A5A5-8F272ED65240}"/>
  </hyperlinks>
  <pageMargins left="0.70866141732283472" right="0.70866141732283472" top="0.74803149606299213" bottom="0.35433070866141736" header="0.31496062992125984" footer="0.31496062992125984"/>
  <pageSetup paperSize="9"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N46"/>
  <sheetViews>
    <sheetView showGridLines="0" workbookViewId="0"/>
  </sheetViews>
  <sheetFormatPr defaultRowHeight="15"/>
  <cols>
    <col min="1" max="1" width="6.42578125" customWidth="1"/>
    <col min="2" max="2" width="27.85546875" customWidth="1"/>
    <col min="3" max="3" width="13.7109375" customWidth="1"/>
    <col min="4" max="4" width="16.7109375" style="155" bestFit="1" customWidth="1"/>
    <col min="5" max="5" width="15.5703125" style="155" bestFit="1" customWidth="1"/>
    <col min="6" max="6" width="14.85546875" style="155" bestFit="1" customWidth="1"/>
    <col min="7" max="7" width="12" style="155" bestFit="1" customWidth="1"/>
    <col min="8" max="8" width="13.42578125" customWidth="1"/>
    <col min="9" max="9" width="16.7109375" style="155" bestFit="1" customWidth="1"/>
    <col min="10" max="10" width="15.5703125" style="155" bestFit="1" customWidth="1"/>
    <col min="11" max="11" width="14.85546875" style="155" bestFit="1" customWidth="1"/>
    <col min="12" max="12" width="12" style="155" bestFit="1" customWidth="1"/>
    <col min="13" max="13" width="14.5703125" style="155" customWidth="1"/>
    <col min="14" max="14" width="17.5703125" customWidth="1"/>
  </cols>
  <sheetData>
    <row r="1" spans="1:14">
      <c r="A1" s="612" t="s">
        <v>137</v>
      </c>
    </row>
    <row r="2" spans="1:14">
      <c r="A2" s="110" t="s">
        <v>400</v>
      </c>
    </row>
    <row r="3" spans="1:14">
      <c r="A3" t="s">
        <v>227</v>
      </c>
    </row>
    <row r="4" spans="1:14" ht="15.75" thickBot="1"/>
    <row r="5" spans="1:14" ht="15.75" thickBot="1">
      <c r="A5" s="110"/>
      <c r="B5" s="110"/>
      <c r="C5" s="745" t="s">
        <v>146</v>
      </c>
      <c r="D5" s="746"/>
      <c r="E5" s="746"/>
      <c r="F5" s="746"/>
      <c r="G5" s="747"/>
      <c r="H5" s="748" t="s">
        <v>148</v>
      </c>
      <c r="I5" s="749"/>
      <c r="J5" s="749"/>
      <c r="K5" s="749"/>
      <c r="L5" s="749"/>
      <c r="M5" s="750" t="s">
        <v>198</v>
      </c>
      <c r="N5" s="752" t="s">
        <v>199</v>
      </c>
    </row>
    <row r="6" spans="1:14" ht="45">
      <c r="A6" s="129" t="s">
        <v>251</v>
      </c>
      <c r="B6" s="350" t="s">
        <v>260</v>
      </c>
      <c r="C6" s="112" t="s">
        <v>217</v>
      </c>
      <c r="D6" s="415" t="s">
        <v>200</v>
      </c>
      <c r="E6" s="415" t="s">
        <v>374</v>
      </c>
      <c r="F6" s="415" t="s">
        <v>219</v>
      </c>
      <c r="G6" s="417" t="s">
        <v>220</v>
      </c>
      <c r="H6" s="112" t="s">
        <v>217</v>
      </c>
      <c r="I6" s="415" t="s">
        <v>200</v>
      </c>
      <c r="J6" s="415" t="s">
        <v>374</v>
      </c>
      <c r="K6" s="415" t="s">
        <v>219</v>
      </c>
      <c r="L6" s="420" t="s">
        <v>220</v>
      </c>
      <c r="M6" s="751"/>
      <c r="N6" s="753"/>
    </row>
    <row r="7" spans="1:14">
      <c r="A7" s="310">
        <v>1</v>
      </c>
      <c r="B7" s="115" t="s">
        <v>889</v>
      </c>
      <c r="C7" s="506">
        <v>387</v>
      </c>
      <c r="D7" s="507">
        <v>3873597.97</v>
      </c>
      <c r="E7" s="507">
        <v>4318.3999999999996</v>
      </c>
      <c r="F7" s="507">
        <v>3877916.37</v>
      </c>
      <c r="G7" s="521">
        <v>10020.459999999999</v>
      </c>
      <c r="H7" s="506">
        <v>13922</v>
      </c>
      <c r="I7" s="507">
        <v>139381649.53</v>
      </c>
      <c r="J7" s="507">
        <v>135067.70000000001</v>
      </c>
      <c r="K7" s="507">
        <v>139516717.22999999</v>
      </c>
      <c r="L7" s="521">
        <v>10021.31</v>
      </c>
      <c r="M7" s="522">
        <v>135508051.56</v>
      </c>
      <c r="N7" s="512">
        <v>34.982500000000002</v>
      </c>
    </row>
    <row r="8" spans="1:14">
      <c r="A8" s="310">
        <v>2</v>
      </c>
      <c r="B8" s="115" t="s">
        <v>869</v>
      </c>
      <c r="C8" s="506">
        <v>213310</v>
      </c>
      <c r="D8" s="507">
        <v>366167453.43000001</v>
      </c>
      <c r="E8" s="507">
        <v>4994675.9000000004</v>
      </c>
      <c r="F8" s="507">
        <v>371162129.32999998</v>
      </c>
      <c r="G8" s="521">
        <v>1740.01</v>
      </c>
      <c r="H8" s="506">
        <v>281099</v>
      </c>
      <c r="I8" s="507">
        <v>482137569.43000001</v>
      </c>
      <c r="J8" s="507">
        <v>6645805.5</v>
      </c>
      <c r="K8" s="507">
        <v>488783374.93000001</v>
      </c>
      <c r="L8" s="521">
        <v>1738.83</v>
      </c>
      <c r="M8" s="523">
        <v>115970116</v>
      </c>
      <c r="N8" s="513">
        <v>0.31669999999999998</v>
      </c>
    </row>
    <row r="9" spans="1:14" ht="15" customHeight="1">
      <c r="A9" s="310">
        <v>3</v>
      </c>
      <c r="B9" s="115" t="s">
        <v>866</v>
      </c>
      <c r="C9" s="506">
        <v>66559</v>
      </c>
      <c r="D9" s="507">
        <v>566973633.00999999</v>
      </c>
      <c r="E9" s="507">
        <v>299366</v>
      </c>
      <c r="F9" s="507">
        <v>567272999.00999999</v>
      </c>
      <c r="G9" s="521">
        <v>8522.86</v>
      </c>
      <c r="H9" s="506">
        <v>78956</v>
      </c>
      <c r="I9" s="507">
        <v>669833955.58000004</v>
      </c>
      <c r="J9" s="507">
        <v>348572.2</v>
      </c>
      <c r="K9" s="507">
        <v>670182527.77999997</v>
      </c>
      <c r="L9" s="521">
        <v>8488.0499999999993</v>
      </c>
      <c r="M9" s="523">
        <v>102860322.56999999</v>
      </c>
      <c r="N9" s="513">
        <v>0.18140000000000001</v>
      </c>
    </row>
    <row r="10" spans="1:14">
      <c r="A10" s="310">
        <v>4</v>
      </c>
      <c r="B10" s="115" t="s">
        <v>887</v>
      </c>
      <c r="C10" s="506">
        <v>16825</v>
      </c>
      <c r="D10" s="507">
        <v>58924104.5</v>
      </c>
      <c r="E10" s="507">
        <v>229075.3</v>
      </c>
      <c r="F10" s="507">
        <v>59153179.799999997</v>
      </c>
      <c r="G10" s="521">
        <v>3515.79</v>
      </c>
      <c r="H10" s="506">
        <v>40789</v>
      </c>
      <c r="I10" s="507">
        <v>142784559.5</v>
      </c>
      <c r="J10" s="507">
        <v>564431.69999999995</v>
      </c>
      <c r="K10" s="507">
        <v>143348991.19999999</v>
      </c>
      <c r="L10" s="521">
        <v>3514.4</v>
      </c>
      <c r="M10" s="523">
        <v>83860455</v>
      </c>
      <c r="N10" s="513">
        <v>1.4232</v>
      </c>
    </row>
    <row r="11" spans="1:14">
      <c r="A11" s="310">
        <v>5</v>
      </c>
      <c r="B11" s="115" t="s">
        <v>868</v>
      </c>
      <c r="C11" s="506">
        <v>60123</v>
      </c>
      <c r="D11" s="507">
        <v>435444882.75999999</v>
      </c>
      <c r="E11" s="507">
        <v>1403986.5</v>
      </c>
      <c r="F11" s="507">
        <v>436848869.25999999</v>
      </c>
      <c r="G11" s="521">
        <v>7265.92</v>
      </c>
      <c r="H11" s="506">
        <v>73601</v>
      </c>
      <c r="I11" s="507">
        <v>517329068.73000002</v>
      </c>
      <c r="J11" s="507">
        <v>1750475.3</v>
      </c>
      <c r="K11" s="507">
        <v>519079544.02999997</v>
      </c>
      <c r="L11" s="521">
        <v>7052.62</v>
      </c>
      <c r="M11" s="523">
        <v>81884185.969999999</v>
      </c>
      <c r="N11" s="513">
        <v>0.188</v>
      </c>
    </row>
    <row r="12" spans="1:14">
      <c r="A12" s="310">
        <v>6</v>
      </c>
      <c r="B12" s="115" t="s">
        <v>873</v>
      </c>
      <c r="C12" s="506">
        <v>150662</v>
      </c>
      <c r="D12" s="507">
        <v>211177228.44</v>
      </c>
      <c r="E12" s="507">
        <v>3162343.8</v>
      </c>
      <c r="F12" s="507">
        <v>214339572.24000001</v>
      </c>
      <c r="G12" s="521">
        <v>1422.65</v>
      </c>
      <c r="H12" s="506">
        <v>195775</v>
      </c>
      <c r="I12" s="507">
        <v>284746346.61000001</v>
      </c>
      <c r="J12" s="507">
        <v>4279293.4000000004</v>
      </c>
      <c r="K12" s="507">
        <v>289025640.00999999</v>
      </c>
      <c r="L12" s="521">
        <v>1476.32</v>
      </c>
      <c r="M12" s="523">
        <v>73569118.170000002</v>
      </c>
      <c r="N12" s="513">
        <v>0.34839999999999999</v>
      </c>
    </row>
    <row r="13" spans="1:14">
      <c r="A13" s="310">
        <v>7</v>
      </c>
      <c r="B13" s="115" t="s">
        <v>936</v>
      </c>
      <c r="C13" s="506">
        <v>760</v>
      </c>
      <c r="D13" s="507">
        <v>13811378.800000001</v>
      </c>
      <c r="E13" s="507">
        <v>12849.4</v>
      </c>
      <c r="F13" s="507">
        <v>13824228.199999999</v>
      </c>
      <c r="G13" s="521">
        <v>18189.77</v>
      </c>
      <c r="H13" s="506">
        <v>4440</v>
      </c>
      <c r="I13" s="507">
        <v>81029525.829999998</v>
      </c>
      <c r="J13" s="507">
        <v>48541.8</v>
      </c>
      <c r="K13" s="507">
        <v>81078067.629999995</v>
      </c>
      <c r="L13" s="521">
        <v>18260.830000000002</v>
      </c>
      <c r="M13" s="523">
        <v>67218147.030000001</v>
      </c>
      <c r="N13" s="513">
        <v>4.8669000000000002</v>
      </c>
    </row>
    <row r="14" spans="1:14">
      <c r="A14" s="310">
        <v>8</v>
      </c>
      <c r="B14" s="115" t="s">
        <v>905</v>
      </c>
      <c r="C14" s="506">
        <v>3359</v>
      </c>
      <c r="D14" s="507">
        <v>34018257.509999998</v>
      </c>
      <c r="E14" s="507">
        <v>17126.5</v>
      </c>
      <c r="F14" s="507">
        <v>34035384.009999998</v>
      </c>
      <c r="G14" s="521">
        <v>10132.59</v>
      </c>
      <c r="H14" s="506">
        <v>9983</v>
      </c>
      <c r="I14" s="507">
        <v>98418216.400000006</v>
      </c>
      <c r="J14" s="507">
        <v>42396.6</v>
      </c>
      <c r="K14" s="507">
        <v>98460613</v>
      </c>
      <c r="L14" s="521">
        <v>9862.83</v>
      </c>
      <c r="M14" s="523">
        <v>64399958.890000001</v>
      </c>
      <c r="N14" s="513">
        <v>1.8931</v>
      </c>
    </row>
    <row r="15" spans="1:14">
      <c r="A15" s="310">
        <v>9</v>
      </c>
      <c r="B15" s="115" t="s">
        <v>900</v>
      </c>
      <c r="C15" s="506">
        <v>11001</v>
      </c>
      <c r="D15" s="507">
        <v>46313757.100000001</v>
      </c>
      <c r="E15" s="507">
        <v>185851</v>
      </c>
      <c r="F15" s="507">
        <v>46499608.100000001</v>
      </c>
      <c r="G15" s="521">
        <v>4226.8500000000004</v>
      </c>
      <c r="H15" s="506">
        <v>26049</v>
      </c>
      <c r="I15" s="507">
        <v>108262392.7</v>
      </c>
      <c r="J15" s="507">
        <v>532032</v>
      </c>
      <c r="K15" s="507">
        <v>108794424.7</v>
      </c>
      <c r="L15" s="521">
        <v>4176.53</v>
      </c>
      <c r="M15" s="523">
        <v>61948635.600000001</v>
      </c>
      <c r="N15" s="513">
        <v>1.3375999999999999</v>
      </c>
    </row>
    <row r="16" spans="1:14">
      <c r="A16" s="310">
        <v>10</v>
      </c>
      <c r="B16" s="115" t="s">
        <v>893</v>
      </c>
      <c r="C16" s="506">
        <v>9625</v>
      </c>
      <c r="D16" s="507">
        <v>76824608.420000002</v>
      </c>
      <c r="E16" s="507">
        <v>118419.3</v>
      </c>
      <c r="F16" s="507">
        <v>76943027.719999999</v>
      </c>
      <c r="G16" s="521">
        <v>7994.08</v>
      </c>
      <c r="H16" s="506">
        <v>16586</v>
      </c>
      <c r="I16" s="507">
        <v>130157390.47</v>
      </c>
      <c r="J16" s="507">
        <v>202757.9</v>
      </c>
      <c r="K16" s="507">
        <v>130360148.37</v>
      </c>
      <c r="L16" s="521">
        <v>7859.65</v>
      </c>
      <c r="M16" s="523">
        <v>53332782.049999997</v>
      </c>
      <c r="N16" s="513">
        <v>0.69420000000000004</v>
      </c>
    </row>
    <row r="17" spans="1:14">
      <c r="A17" s="310">
        <v>11</v>
      </c>
      <c r="B17" s="115" t="s">
        <v>872</v>
      </c>
      <c r="C17" s="506">
        <v>2397325</v>
      </c>
      <c r="D17" s="507">
        <v>284610194.70999998</v>
      </c>
      <c r="E17" s="507">
        <v>36467445.600000001</v>
      </c>
      <c r="F17" s="507">
        <v>321077640.31</v>
      </c>
      <c r="G17" s="521">
        <v>133.93</v>
      </c>
      <c r="H17" s="506">
        <v>2819530</v>
      </c>
      <c r="I17" s="507">
        <v>335781950.13</v>
      </c>
      <c r="J17" s="507">
        <v>43607034.5</v>
      </c>
      <c r="K17" s="507">
        <v>379388984.63</v>
      </c>
      <c r="L17" s="521">
        <v>134.56</v>
      </c>
      <c r="M17" s="523">
        <v>51171755.420000002</v>
      </c>
      <c r="N17" s="513">
        <v>0.17979999999999999</v>
      </c>
    </row>
    <row r="18" spans="1:14">
      <c r="A18" s="310">
        <v>12</v>
      </c>
      <c r="B18" s="115" t="s">
        <v>870</v>
      </c>
      <c r="C18" s="506">
        <v>423425</v>
      </c>
      <c r="D18" s="507">
        <v>414049215.19</v>
      </c>
      <c r="E18" s="507">
        <v>5619687.2999999998</v>
      </c>
      <c r="F18" s="507">
        <v>419668902.49000001</v>
      </c>
      <c r="G18" s="521">
        <v>991.13</v>
      </c>
      <c r="H18" s="506">
        <v>472372</v>
      </c>
      <c r="I18" s="507">
        <v>463999618.94999999</v>
      </c>
      <c r="J18" s="507">
        <v>6259476.5</v>
      </c>
      <c r="K18" s="507">
        <v>470259095.44999999</v>
      </c>
      <c r="L18" s="521">
        <v>995.53</v>
      </c>
      <c r="M18" s="523">
        <v>49950403.759999998</v>
      </c>
      <c r="N18" s="513">
        <v>0.1206</v>
      </c>
    </row>
    <row r="19" spans="1:14" ht="30">
      <c r="A19" s="310">
        <v>13</v>
      </c>
      <c r="B19" s="115" t="s">
        <v>867</v>
      </c>
      <c r="C19" s="506">
        <v>26587</v>
      </c>
      <c r="D19" s="507">
        <v>568268710.21000004</v>
      </c>
      <c r="E19" s="507">
        <v>367330.6</v>
      </c>
      <c r="F19" s="507">
        <v>568636040.80999994</v>
      </c>
      <c r="G19" s="521">
        <v>21387.75</v>
      </c>
      <c r="H19" s="506">
        <v>29267</v>
      </c>
      <c r="I19" s="507">
        <v>617774730.36000001</v>
      </c>
      <c r="J19" s="507">
        <v>391229.5</v>
      </c>
      <c r="K19" s="507">
        <v>618165959.86000001</v>
      </c>
      <c r="L19" s="521">
        <v>21121.599999999999</v>
      </c>
      <c r="M19" s="523">
        <v>49506020.149999999</v>
      </c>
      <c r="N19" s="513">
        <v>8.7099999999999997E-2</v>
      </c>
    </row>
    <row r="20" spans="1:14">
      <c r="A20" s="310">
        <v>14</v>
      </c>
      <c r="B20" s="115" t="s">
        <v>1186</v>
      </c>
      <c r="C20" s="506">
        <v>2655</v>
      </c>
      <c r="D20" s="507">
        <v>9020926.4900000002</v>
      </c>
      <c r="E20" s="507">
        <v>62236.2</v>
      </c>
      <c r="F20" s="507">
        <v>9083162.6899999995</v>
      </c>
      <c r="G20" s="521">
        <v>3421.15</v>
      </c>
      <c r="H20" s="506">
        <v>16794</v>
      </c>
      <c r="I20" s="507">
        <v>57048153.359999999</v>
      </c>
      <c r="J20" s="507">
        <v>385406.2</v>
      </c>
      <c r="K20" s="507">
        <v>57433559.560000002</v>
      </c>
      <c r="L20" s="521">
        <v>3419.89</v>
      </c>
      <c r="M20" s="523">
        <v>48027226.869999997</v>
      </c>
      <c r="N20" s="513">
        <v>5.3239999999999998</v>
      </c>
    </row>
    <row r="21" spans="1:14">
      <c r="A21" s="310">
        <v>15</v>
      </c>
      <c r="B21" s="115" t="s">
        <v>881</v>
      </c>
      <c r="C21" s="506">
        <v>1542830</v>
      </c>
      <c r="D21" s="507">
        <v>119682054.95999999</v>
      </c>
      <c r="E21" s="507">
        <v>36433080.700000003</v>
      </c>
      <c r="F21" s="507">
        <v>156115135.66</v>
      </c>
      <c r="G21" s="521">
        <v>101.19</v>
      </c>
      <c r="H21" s="506">
        <v>2196214</v>
      </c>
      <c r="I21" s="507">
        <v>167623993.47</v>
      </c>
      <c r="J21" s="507">
        <v>54172816</v>
      </c>
      <c r="K21" s="507">
        <v>221796809.47</v>
      </c>
      <c r="L21" s="521">
        <v>100.99</v>
      </c>
      <c r="M21" s="523">
        <v>47941938.509999998</v>
      </c>
      <c r="N21" s="513">
        <v>0.40060000000000001</v>
      </c>
    </row>
    <row r="22" spans="1:14">
      <c r="A22" s="310">
        <v>16</v>
      </c>
      <c r="B22" s="115" t="s">
        <v>883</v>
      </c>
      <c r="C22" s="506">
        <v>10752</v>
      </c>
      <c r="D22" s="507">
        <v>113444507.53</v>
      </c>
      <c r="E22" s="507">
        <v>56484.1</v>
      </c>
      <c r="F22" s="507">
        <v>113500991.63</v>
      </c>
      <c r="G22" s="521">
        <v>10556.27</v>
      </c>
      <c r="H22" s="506">
        <v>14875</v>
      </c>
      <c r="I22" s="507">
        <v>160804376.41</v>
      </c>
      <c r="J22" s="507">
        <v>75980.800000000003</v>
      </c>
      <c r="K22" s="507">
        <v>160880357.21000001</v>
      </c>
      <c r="L22" s="521">
        <v>10815.49</v>
      </c>
      <c r="M22" s="523">
        <v>47359868.880000003</v>
      </c>
      <c r="N22" s="513">
        <v>0.41749999999999998</v>
      </c>
    </row>
    <row r="23" spans="1:14">
      <c r="A23" s="310">
        <v>17</v>
      </c>
      <c r="B23" s="115" t="s">
        <v>892</v>
      </c>
      <c r="C23" s="506">
        <v>1381217</v>
      </c>
      <c r="D23" s="507">
        <v>94632953.920000002</v>
      </c>
      <c r="E23" s="507">
        <v>10235881.4</v>
      </c>
      <c r="F23" s="507">
        <v>104868835.31999999</v>
      </c>
      <c r="G23" s="521">
        <v>75.92</v>
      </c>
      <c r="H23" s="506">
        <v>1554221</v>
      </c>
      <c r="I23" s="507">
        <v>131907282.90000001</v>
      </c>
      <c r="J23" s="507">
        <v>12592594.199999999</v>
      </c>
      <c r="K23" s="507">
        <v>144499877.09999999</v>
      </c>
      <c r="L23" s="521">
        <v>92.97</v>
      </c>
      <c r="M23" s="523">
        <v>37274328.979999997</v>
      </c>
      <c r="N23" s="513">
        <v>0.39389999999999997</v>
      </c>
    </row>
    <row r="24" spans="1:14">
      <c r="A24" s="310">
        <v>18</v>
      </c>
      <c r="B24" s="115" t="s">
        <v>1187</v>
      </c>
      <c r="C24" s="506">
        <v>2186</v>
      </c>
      <c r="D24" s="507">
        <v>4000832.77</v>
      </c>
      <c r="E24" s="507">
        <v>41655.800000000003</v>
      </c>
      <c r="F24" s="507">
        <v>4042488.57</v>
      </c>
      <c r="G24" s="521">
        <v>1849.26</v>
      </c>
      <c r="H24" s="506">
        <v>22423</v>
      </c>
      <c r="I24" s="507">
        <v>41048341.460000001</v>
      </c>
      <c r="J24" s="507">
        <v>414440.7</v>
      </c>
      <c r="K24" s="507">
        <v>41462782.159999996</v>
      </c>
      <c r="L24" s="521">
        <v>1849.12</v>
      </c>
      <c r="M24" s="523">
        <v>37047508.689999998</v>
      </c>
      <c r="N24" s="513">
        <v>9.2599</v>
      </c>
    </row>
    <row r="25" spans="1:14">
      <c r="A25" s="310">
        <v>19</v>
      </c>
      <c r="B25" s="115" t="s">
        <v>906</v>
      </c>
      <c r="C25" s="506">
        <v>26983</v>
      </c>
      <c r="D25" s="507">
        <v>63517230.68</v>
      </c>
      <c r="E25" s="507">
        <v>618204.69999999995</v>
      </c>
      <c r="F25" s="507">
        <v>64135435.380000003</v>
      </c>
      <c r="G25" s="521">
        <v>2376.88</v>
      </c>
      <c r="H25" s="506">
        <v>39919</v>
      </c>
      <c r="I25" s="507">
        <v>92127038.129999995</v>
      </c>
      <c r="J25" s="507">
        <v>937973.4</v>
      </c>
      <c r="K25" s="507">
        <v>93065011.530000001</v>
      </c>
      <c r="L25" s="521">
        <v>2331.35</v>
      </c>
      <c r="M25" s="523">
        <v>28609807.449999999</v>
      </c>
      <c r="N25" s="513">
        <v>0.45040000000000002</v>
      </c>
    </row>
    <row r="26" spans="1:14">
      <c r="A26" s="310">
        <v>20</v>
      </c>
      <c r="B26" s="115" t="s">
        <v>877</v>
      </c>
      <c r="C26" s="506">
        <v>25584</v>
      </c>
      <c r="D26" s="507">
        <v>182912370.80000001</v>
      </c>
      <c r="E26" s="507">
        <v>352815.7</v>
      </c>
      <c r="F26" s="507">
        <v>183265186.5</v>
      </c>
      <c r="G26" s="521">
        <v>7163.27</v>
      </c>
      <c r="H26" s="506">
        <v>29631</v>
      </c>
      <c r="I26" s="507">
        <v>211485611.97</v>
      </c>
      <c r="J26" s="507">
        <v>421974.9</v>
      </c>
      <c r="K26" s="507">
        <v>211907586.87</v>
      </c>
      <c r="L26" s="521">
        <v>7151.55</v>
      </c>
      <c r="M26" s="523">
        <v>28573241.170000002</v>
      </c>
      <c r="N26" s="513">
        <v>0.15620000000000001</v>
      </c>
    </row>
    <row r="27" spans="1:14">
      <c r="A27" s="310">
        <v>21</v>
      </c>
      <c r="B27" s="115" t="s">
        <v>904</v>
      </c>
      <c r="C27" s="506">
        <v>1204</v>
      </c>
      <c r="D27" s="507">
        <v>73161317</v>
      </c>
      <c r="E27" s="507">
        <v>30826.799999999999</v>
      </c>
      <c r="F27" s="507">
        <v>73192143.799999997</v>
      </c>
      <c r="G27" s="521">
        <v>60790.82</v>
      </c>
      <c r="H27" s="506">
        <v>1612</v>
      </c>
      <c r="I27" s="507">
        <v>101141090.40000001</v>
      </c>
      <c r="J27" s="507">
        <v>41931.599999999999</v>
      </c>
      <c r="K27" s="507">
        <v>101183022</v>
      </c>
      <c r="L27" s="521">
        <v>62768.62</v>
      </c>
      <c r="M27" s="523">
        <v>27979773.399999999</v>
      </c>
      <c r="N27" s="513">
        <v>0.38240000000000002</v>
      </c>
    </row>
    <row r="28" spans="1:14">
      <c r="A28" s="310">
        <v>22</v>
      </c>
      <c r="B28" s="115" t="s">
        <v>897</v>
      </c>
      <c r="C28" s="506">
        <v>18109</v>
      </c>
      <c r="D28" s="507">
        <v>97364556.689999998</v>
      </c>
      <c r="E28" s="507">
        <v>438873.8</v>
      </c>
      <c r="F28" s="507">
        <v>97803430.489999995</v>
      </c>
      <c r="G28" s="521">
        <v>5400.82</v>
      </c>
      <c r="H28" s="506">
        <v>23115</v>
      </c>
      <c r="I28" s="507">
        <v>122746155.97</v>
      </c>
      <c r="J28" s="507">
        <v>571251.1</v>
      </c>
      <c r="K28" s="507">
        <v>123317407.06999999</v>
      </c>
      <c r="L28" s="521">
        <v>5334.95</v>
      </c>
      <c r="M28" s="523">
        <v>25381599.280000001</v>
      </c>
      <c r="N28" s="513">
        <v>0.26069999999999999</v>
      </c>
    </row>
    <row r="29" spans="1:14">
      <c r="A29" s="310">
        <v>23</v>
      </c>
      <c r="B29" s="115" t="s">
        <v>880</v>
      </c>
      <c r="C29" s="506">
        <v>63369</v>
      </c>
      <c r="D29" s="507">
        <v>153347178.18000001</v>
      </c>
      <c r="E29" s="507">
        <v>1603934.5</v>
      </c>
      <c r="F29" s="507">
        <v>154951112.68000001</v>
      </c>
      <c r="G29" s="521">
        <v>2445.2199999999998</v>
      </c>
      <c r="H29" s="506">
        <v>75266</v>
      </c>
      <c r="I29" s="507">
        <v>177155592.83000001</v>
      </c>
      <c r="J29" s="507">
        <v>1906742.1</v>
      </c>
      <c r="K29" s="507">
        <v>179062334.93000001</v>
      </c>
      <c r="L29" s="521">
        <v>2379.06</v>
      </c>
      <c r="M29" s="523">
        <v>23808414.649999999</v>
      </c>
      <c r="N29" s="513">
        <v>0.15529999999999999</v>
      </c>
    </row>
    <row r="30" spans="1:14">
      <c r="A30" s="310">
        <v>24</v>
      </c>
      <c r="B30" s="115" t="s">
        <v>1188</v>
      </c>
      <c r="C30" s="506">
        <v>11055</v>
      </c>
      <c r="D30" s="507">
        <v>13654725.27</v>
      </c>
      <c r="E30" s="507">
        <v>265735.09999999998</v>
      </c>
      <c r="F30" s="507">
        <v>13920460.369999999</v>
      </c>
      <c r="G30" s="521">
        <v>1259.2</v>
      </c>
      <c r="H30" s="506">
        <v>29952</v>
      </c>
      <c r="I30" s="507">
        <v>37014963.799999997</v>
      </c>
      <c r="J30" s="507">
        <v>704584.4</v>
      </c>
      <c r="K30" s="507">
        <v>37719548.200000003</v>
      </c>
      <c r="L30" s="521">
        <v>1259.33</v>
      </c>
      <c r="M30" s="523">
        <v>23360238.530000001</v>
      </c>
      <c r="N30" s="513">
        <v>1.7108000000000001</v>
      </c>
    </row>
    <row r="31" spans="1:14">
      <c r="A31" s="310">
        <v>25</v>
      </c>
      <c r="B31" s="115" t="s">
        <v>984</v>
      </c>
      <c r="C31" s="506">
        <v>38982</v>
      </c>
      <c r="D31" s="507">
        <v>61680178.340000004</v>
      </c>
      <c r="E31" s="507">
        <v>730868.3</v>
      </c>
      <c r="F31" s="507">
        <v>62411046.640000001</v>
      </c>
      <c r="G31" s="521">
        <v>1601.02</v>
      </c>
      <c r="H31" s="506">
        <v>52246</v>
      </c>
      <c r="I31" s="507">
        <v>82677980.180000007</v>
      </c>
      <c r="J31" s="507">
        <v>1021627.5</v>
      </c>
      <c r="K31" s="507">
        <v>83699607.680000007</v>
      </c>
      <c r="L31" s="521">
        <v>1602.03</v>
      </c>
      <c r="M31" s="523">
        <v>20997801.84</v>
      </c>
      <c r="N31" s="513">
        <v>0.34039999999999998</v>
      </c>
    </row>
    <row r="32" spans="1:14">
      <c r="A32" s="310">
        <v>26</v>
      </c>
      <c r="B32" s="115" t="s">
        <v>901</v>
      </c>
      <c r="C32" s="506">
        <v>1751252</v>
      </c>
      <c r="D32" s="507">
        <v>85712304.239999995</v>
      </c>
      <c r="E32" s="507">
        <v>21562134.600000001</v>
      </c>
      <c r="F32" s="507">
        <v>107274438.84</v>
      </c>
      <c r="G32" s="521">
        <v>61.26</v>
      </c>
      <c r="H32" s="506">
        <v>2034950</v>
      </c>
      <c r="I32" s="507">
        <v>105911172.68000001</v>
      </c>
      <c r="J32" s="507">
        <v>24352493.949999999</v>
      </c>
      <c r="K32" s="507">
        <v>130263666.63</v>
      </c>
      <c r="L32" s="521">
        <v>64.010000000000005</v>
      </c>
      <c r="M32" s="523">
        <v>20198868.440000001</v>
      </c>
      <c r="N32" s="513">
        <v>0.23569999999999999</v>
      </c>
    </row>
    <row r="33" spans="1:14">
      <c r="A33" s="310">
        <v>27</v>
      </c>
      <c r="B33" s="115" t="s">
        <v>894</v>
      </c>
      <c r="C33" s="506">
        <v>14418</v>
      </c>
      <c r="D33" s="507">
        <v>107705281.91</v>
      </c>
      <c r="E33" s="507">
        <v>42710.5</v>
      </c>
      <c r="F33" s="507">
        <v>107747992.41</v>
      </c>
      <c r="G33" s="521">
        <v>7473.16</v>
      </c>
      <c r="H33" s="506">
        <v>17128</v>
      </c>
      <c r="I33" s="507">
        <v>127898581.93000001</v>
      </c>
      <c r="J33" s="507">
        <v>51817.7</v>
      </c>
      <c r="K33" s="507">
        <v>127950399.63</v>
      </c>
      <c r="L33" s="521">
        <v>7470.25</v>
      </c>
      <c r="M33" s="523">
        <v>20193300.02</v>
      </c>
      <c r="N33" s="513">
        <v>0.1875</v>
      </c>
    </row>
    <row r="34" spans="1:14">
      <c r="A34" s="310">
        <v>28</v>
      </c>
      <c r="B34" s="115" t="s">
        <v>879</v>
      </c>
      <c r="C34" s="506">
        <v>20841</v>
      </c>
      <c r="D34" s="507">
        <v>163459948.43000001</v>
      </c>
      <c r="E34" s="507">
        <v>335323.7</v>
      </c>
      <c r="F34" s="507">
        <v>163795272.13</v>
      </c>
      <c r="G34" s="521">
        <v>7859.28</v>
      </c>
      <c r="H34" s="506">
        <v>24290</v>
      </c>
      <c r="I34" s="507">
        <v>183410125.49000001</v>
      </c>
      <c r="J34" s="507">
        <v>392424.1</v>
      </c>
      <c r="K34" s="507">
        <v>183802549.59</v>
      </c>
      <c r="L34" s="521">
        <v>7567</v>
      </c>
      <c r="M34" s="523">
        <v>19950177.059999999</v>
      </c>
      <c r="N34" s="513">
        <v>0.122</v>
      </c>
    </row>
    <row r="35" spans="1:14">
      <c r="A35" s="310">
        <v>29</v>
      </c>
      <c r="B35" s="115" t="s">
        <v>909</v>
      </c>
      <c r="C35" s="506">
        <v>1525520</v>
      </c>
      <c r="D35" s="507">
        <v>69334982.459999993</v>
      </c>
      <c r="E35" s="507">
        <v>18238050</v>
      </c>
      <c r="F35" s="507">
        <v>87573032.459999993</v>
      </c>
      <c r="G35" s="521">
        <v>57.41</v>
      </c>
      <c r="H35" s="506">
        <v>1915738</v>
      </c>
      <c r="I35" s="507">
        <v>87333779.540000007</v>
      </c>
      <c r="J35" s="507">
        <v>22427280.199999999</v>
      </c>
      <c r="K35" s="507">
        <v>109761059.73999999</v>
      </c>
      <c r="L35" s="521">
        <v>57.29</v>
      </c>
      <c r="M35" s="523">
        <v>17998797.079999998</v>
      </c>
      <c r="N35" s="513">
        <v>0.2596</v>
      </c>
    </row>
    <row r="36" spans="1:14">
      <c r="A36" s="310">
        <v>30</v>
      </c>
      <c r="B36" s="115" t="s">
        <v>991</v>
      </c>
      <c r="C36" s="506">
        <v>113583</v>
      </c>
      <c r="D36" s="507">
        <v>61059353.119999997</v>
      </c>
      <c r="E36" s="507">
        <v>2536864.1</v>
      </c>
      <c r="F36" s="507">
        <v>63596217.219999999</v>
      </c>
      <c r="G36" s="521">
        <v>559.91</v>
      </c>
      <c r="H36" s="506">
        <v>145999</v>
      </c>
      <c r="I36" s="507">
        <v>78514128.019999996</v>
      </c>
      <c r="J36" s="507">
        <v>3300493</v>
      </c>
      <c r="K36" s="507">
        <v>81814621.019999996</v>
      </c>
      <c r="L36" s="521">
        <v>560.38</v>
      </c>
      <c r="M36" s="523">
        <v>17454774.899999999</v>
      </c>
      <c r="N36" s="513">
        <v>0.28589999999999999</v>
      </c>
    </row>
    <row r="37" spans="1:14">
      <c r="A37" s="310">
        <v>31</v>
      </c>
      <c r="B37" s="115" t="s">
        <v>944</v>
      </c>
      <c r="C37" s="506">
        <v>6243</v>
      </c>
      <c r="D37" s="507">
        <v>40059469.07</v>
      </c>
      <c r="E37" s="507">
        <v>107256.9</v>
      </c>
      <c r="F37" s="507">
        <v>40166725.969999999</v>
      </c>
      <c r="G37" s="521">
        <v>6433.88</v>
      </c>
      <c r="H37" s="506">
        <v>8949</v>
      </c>
      <c r="I37" s="507">
        <v>57459914.649999999</v>
      </c>
      <c r="J37" s="507">
        <v>165319.1</v>
      </c>
      <c r="K37" s="507">
        <v>57625233.75</v>
      </c>
      <c r="L37" s="521">
        <v>6439.29</v>
      </c>
      <c r="M37" s="523">
        <v>17400445.579999998</v>
      </c>
      <c r="N37" s="513">
        <v>0.43440000000000001</v>
      </c>
    </row>
    <row r="38" spans="1:14">
      <c r="A38" s="310">
        <v>32</v>
      </c>
      <c r="B38" s="115" t="s">
        <v>1189</v>
      </c>
      <c r="C38" s="506">
        <v>131334</v>
      </c>
      <c r="D38" s="507">
        <v>46415018.049999997</v>
      </c>
      <c r="E38" s="507">
        <v>2297864.7000000002</v>
      </c>
      <c r="F38" s="507">
        <v>48712882.75</v>
      </c>
      <c r="G38" s="521">
        <v>370.91</v>
      </c>
      <c r="H38" s="506">
        <v>179217</v>
      </c>
      <c r="I38" s="507">
        <v>63272793.829999998</v>
      </c>
      <c r="J38" s="507">
        <v>3127462.6</v>
      </c>
      <c r="K38" s="507">
        <v>66400256.43</v>
      </c>
      <c r="L38" s="521">
        <v>370.5</v>
      </c>
      <c r="M38" s="523">
        <v>16857775.780000001</v>
      </c>
      <c r="N38" s="513">
        <v>0.36320000000000002</v>
      </c>
    </row>
    <row r="39" spans="1:14">
      <c r="A39" s="310">
        <v>33</v>
      </c>
      <c r="B39" s="115" t="s">
        <v>1190</v>
      </c>
      <c r="C39" s="506">
        <v>244</v>
      </c>
      <c r="D39" s="507">
        <v>17765796.23</v>
      </c>
      <c r="E39" s="507">
        <v>3368.5</v>
      </c>
      <c r="F39" s="507">
        <v>17769164.73</v>
      </c>
      <c r="G39" s="521">
        <v>72824.45</v>
      </c>
      <c r="H39" s="506">
        <v>479</v>
      </c>
      <c r="I39" s="507">
        <v>34489661.130000003</v>
      </c>
      <c r="J39" s="507">
        <v>7523.9</v>
      </c>
      <c r="K39" s="507">
        <v>34497185.030000001</v>
      </c>
      <c r="L39" s="521">
        <v>72019.179999999993</v>
      </c>
      <c r="M39" s="523">
        <v>16723864.9</v>
      </c>
      <c r="N39" s="513">
        <v>0.94140000000000001</v>
      </c>
    </row>
    <row r="40" spans="1:14">
      <c r="A40" s="310">
        <v>34</v>
      </c>
      <c r="B40" s="115" t="s">
        <v>1191</v>
      </c>
      <c r="C40" s="506">
        <v>297</v>
      </c>
      <c r="D40" s="507">
        <v>682882.48</v>
      </c>
      <c r="E40" s="507">
        <v>6340.9</v>
      </c>
      <c r="F40" s="507">
        <v>689223.38</v>
      </c>
      <c r="G40" s="521">
        <v>2320.62</v>
      </c>
      <c r="H40" s="506">
        <v>7369</v>
      </c>
      <c r="I40" s="507">
        <v>16968864.710000001</v>
      </c>
      <c r="J40" s="507">
        <v>136639.6</v>
      </c>
      <c r="K40" s="507">
        <v>17105504.309999999</v>
      </c>
      <c r="L40" s="521">
        <v>2321.2800000000002</v>
      </c>
      <c r="M40" s="523">
        <v>16285982.23</v>
      </c>
      <c r="N40" s="513">
        <v>23.8489</v>
      </c>
    </row>
    <row r="41" spans="1:14" ht="15.75" thickBot="1">
      <c r="A41" s="311">
        <v>35</v>
      </c>
      <c r="B41" s="116" t="s">
        <v>836</v>
      </c>
      <c r="C41" s="514">
        <v>1154889</v>
      </c>
      <c r="D41" s="515">
        <v>291451304.39999998</v>
      </c>
      <c r="E41" s="515">
        <v>11559129.300000001</v>
      </c>
      <c r="F41" s="515">
        <v>303010433.69999999</v>
      </c>
      <c r="G41" s="524">
        <v>262.37</v>
      </c>
      <c r="H41" s="514">
        <v>1221393</v>
      </c>
      <c r="I41" s="515">
        <v>307397314.79000002</v>
      </c>
      <c r="J41" s="515">
        <v>12395724.5</v>
      </c>
      <c r="K41" s="515">
        <v>319793039.29000002</v>
      </c>
      <c r="L41" s="524">
        <v>261.83</v>
      </c>
      <c r="M41" s="525">
        <v>15946010.390000001</v>
      </c>
      <c r="N41" s="520">
        <v>5.4699999999999999E-2</v>
      </c>
    </row>
    <row r="43" spans="1:14">
      <c r="A43" s="167" t="s">
        <v>223</v>
      </c>
    </row>
    <row r="44" spans="1:14">
      <c r="A44" s="167" t="s">
        <v>224</v>
      </c>
    </row>
    <row r="45" spans="1:14">
      <c r="A45" s="167" t="s">
        <v>225</v>
      </c>
    </row>
    <row r="46" spans="1:14">
      <c r="A46" t="s">
        <v>143</v>
      </c>
    </row>
  </sheetData>
  <mergeCells count="4">
    <mergeCell ref="C5:G5"/>
    <mergeCell ref="H5:L5"/>
    <mergeCell ref="M5:M6"/>
    <mergeCell ref="N5:N6"/>
  </mergeCells>
  <hyperlinks>
    <hyperlink ref="A1" location="'Table index'!A1" display="Return to Table Index" xr:uid="{6ED7B1C8-CF7F-48D2-87B4-F5625D718945}"/>
  </hyperlinks>
  <pageMargins left="0.70866141732283472" right="0.70866141732283472" top="0.74803149606299213" bottom="0.35433070866141736" header="0.31496062992125984" footer="0.31496062992125984"/>
  <pageSetup paperSize="9" scale="62"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J36"/>
  <sheetViews>
    <sheetView showGridLines="0" zoomScaleNormal="100" workbookViewId="0"/>
  </sheetViews>
  <sheetFormatPr defaultColWidth="9.140625" defaultRowHeight="15"/>
  <cols>
    <col min="1" max="1" width="47.140625" style="3" customWidth="1"/>
    <col min="2" max="2" width="20.7109375" style="385" customWidth="1"/>
    <col min="3" max="3" width="20.7109375" style="3" customWidth="1"/>
    <col min="4" max="4" width="20.7109375" style="385" customWidth="1"/>
    <col min="5" max="5" width="20.7109375" style="3" customWidth="1"/>
    <col min="6" max="6" width="20.7109375" style="385" customWidth="1"/>
    <col min="7" max="7" width="20.7109375" style="3" customWidth="1"/>
    <col min="8" max="8" width="12.5703125" style="3" customWidth="1"/>
    <col min="9" max="9" width="18" style="3" bestFit="1" customWidth="1"/>
    <col min="10" max="10" width="14.85546875" style="3" bestFit="1" customWidth="1"/>
    <col min="11" max="16384" width="9.140625" style="3"/>
  </cols>
  <sheetData>
    <row r="1" spans="1:10">
      <c r="A1" s="612" t="s">
        <v>137</v>
      </c>
    </row>
    <row r="2" spans="1:10" ht="18.75" customHeight="1">
      <c r="A2" s="1" t="s">
        <v>144</v>
      </c>
      <c r="B2" s="380"/>
      <c r="C2" s="2"/>
      <c r="D2" s="380"/>
      <c r="E2" s="2"/>
      <c r="F2" s="380"/>
      <c r="G2" s="2"/>
    </row>
    <row r="3" spans="1:10" ht="19.5" thickBot="1">
      <c r="B3" s="380"/>
      <c r="C3" s="2"/>
      <c r="D3" s="380"/>
      <c r="E3" s="2"/>
      <c r="F3" s="380"/>
      <c r="G3" s="2"/>
    </row>
    <row r="4" spans="1:10" ht="37.5" customHeight="1">
      <c r="A4" s="4" t="s">
        <v>145</v>
      </c>
      <c r="B4" s="381" t="s">
        <v>146</v>
      </c>
      <c r="C4" s="5" t="s">
        <v>147</v>
      </c>
      <c r="D4" s="381" t="s">
        <v>148</v>
      </c>
      <c r="E4" s="5" t="s">
        <v>147</v>
      </c>
      <c r="F4" s="381" t="s">
        <v>149</v>
      </c>
      <c r="G4" s="6" t="s">
        <v>150</v>
      </c>
    </row>
    <row r="5" spans="1:10">
      <c r="A5" s="7" t="s">
        <v>151</v>
      </c>
      <c r="B5" s="388">
        <v>8569256354.7276068</v>
      </c>
      <c r="C5" s="8">
        <f>IFERROR(B5/B$10,"")</f>
        <v>0.47596615757361532</v>
      </c>
      <c r="D5" s="388">
        <v>9115892233.2479019</v>
      </c>
      <c r="E5" s="8">
        <f>IFERROR(D5/D$10,"")</f>
        <v>0.47179162989832973</v>
      </c>
      <c r="F5" s="388">
        <f>D5-B5</f>
        <v>546635878.52029514</v>
      </c>
      <c r="G5" s="9">
        <f>D5/B5-1</f>
        <v>6.3790351915276711E-2</v>
      </c>
      <c r="I5" s="10"/>
    </row>
    <row r="6" spans="1:10">
      <c r="A6" s="7" t="s">
        <v>152</v>
      </c>
      <c r="B6" s="388">
        <v>4158175162.7123938</v>
      </c>
      <c r="C6" s="8">
        <f t="shared" ref="C6:E10" si="0">IFERROR(B6/B$10,"")</f>
        <v>0.23095944067799715</v>
      </c>
      <c r="D6" s="388">
        <v>4671400085.9820976</v>
      </c>
      <c r="E6" s="8">
        <f t="shared" si="0"/>
        <v>0.24176760804986547</v>
      </c>
      <c r="F6" s="388">
        <f t="shared" ref="F6:F11" si="1">D6-B6</f>
        <v>513224923.26970387</v>
      </c>
      <c r="G6" s="9">
        <f t="shared" ref="G6:G11" si="2">D6/B6-1</f>
        <v>0.12342551797046597</v>
      </c>
      <c r="I6" s="446"/>
    </row>
    <row r="7" spans="1:10">
      <c r="A7" s="7" t="s">
        <v>153</v>
      </c>
      <c r="B7" s="388">
        <v>133586767.53</v>
      </c>
      <c r="C7" s="8">
        <f t="shared" si="0"/>
        <v>7.4198714348014186E-3</v>
      </c>
      <c r="D7" s="388">
        <v>135116441.74000001</v>
      </c>
      <c r="E7" s="8">
        <f t="shared" si="0"/>
        <v>6.9929310969777626E-3</v>
      </c>
      <c r="F7" s="388">
        <f t="shared" si="1"/>
        <v>1529674.2100000083</v>
      </c>
      <c r="G7" s="9">
        <f t="shared" si="2"/>
        <v>1.1450791409085337E-2</v>
      </c>
      <c r="I7" s="11"/>
      <c r="J7" s="11"/>
    </row>
    <row r="8" spans="1:10">
      <c r="A8" s="7" t="s">
        <v>154</v>
      </c>
      <c r="B8" s="388">
        <v>5120564557.6300001</v>
      </c>
      <c r="C8" s="8">
        <f t="shared" si="0"/>
        <v>0.28441387866266754</v>
      </c>
      <c r="D8" s="388">
        <v>5377077565</v>
      </c>
      <c r="E8" s="8">
        <f t="shared" si="0"/>
        <v>0.27828983971843574</v>
      </c>
      <c r="F8" s="388">
        <f t="shared" si="1"/>
        <v>256513007.36999989</v>
      </c>
      <c r="G8" s="9">
        <f t="shared" si="2"/>
        <v>5.0094673054707828E-2</v>
      </c>
    </row>
    <row r="9" spans="1:10">
      <c r="A9" s="7" t="s">
        <v>155</v>
      </c>
      <c r="B9" s="388">
        <v>22336592.370000001</v>
      </c>
      <c r="C9" s="8">
        <f t="shared" si="0"/>
        <v>1.2406516509185445E-3</v>
      </c>
      <c r="D9" s="388">
        <v>22374545.559999999</v>
      </c>
      <c r="E9" s="8">
        <f t="shared" si="0"/>
        <v>1.157991236391108E-3</v>
      </c>
      <c r="F9" s="388">
        <f t="shared" si="1"/>
        <v>37953.189999997616</v>
      </c>
      <c r="G9" s="9">
        <f t="shared" si="2"/>
        <v>1.6991486154787072E-3</v>
      </c>
      <c r="I9" s="12"/>
    </row>
    <row r="10" spans="1:10">
      <c r="A10" s="13" t="s">
        <v>156</v>
      </c>
      <c r="B10" s="394">
        <v>18003919434.970001</v>
      </c>
      <c r="C10" s="8">
        <f t="shared" si="0"/>
        <v>1</v>
      </c>
      <c r="D10" s="394">
        <v>19321860871.530003</v>
      </c>
      <c r="E10" s="8">
        <f t="shared" si="0"/>
        <v>1</v>
      </c>
      <c r="F10" s="394">
        <f t="shared" si="1"/>
        <v>1317941436.5600014</v>
      </c>
      <c r="G10" s="9">
        <f t="shared" si="2"/>
        <v>7.3203029002678832E-2</v>
      </c>
      <c r="I10" s="10"/>
    </row>
    <row r="11" spans="1:10" ht="19.5" thickBot="1">
      <c r="A11" s="14" t="s">
        <v>157</v>
      </c>
      <c r="B11" s="405">
        <v>12671374976.59</v>
      </c>
      <c r="C11" s="15"/>
      <c r="D11" s="405">
        <v>12557684558.810001</v>
      </c>
      <c r="E11" s="15"/>
      <c r="F11" s="405">
        <f t="shared" si="1"/>
        <v>-113690417.77999878</v>
      </c>
      <c r="G11" s="16">
        <f t="shared" si="2"/>
        <v>-8.9722242448068146E-3</v>
      </c>
      <c r="I11" s="329"/>
      <c r="J11" s="11"/>
    </row>
    <row r="12" spans="1:10" ht="18.75">
      <c r="A12" s="17"/>
      <c r="B12" s="382"/>
      <c r="C12" s="17"/>
      <c r="D12" s="382"/>
      <c r="E12" s="17"/>
      <c r="F12" s="382"/>
      <c r="G12" s="17"/>
    </row>
    <row r="13" spans="1:10" ht="18.75">
      <c r="A13" s="431" t="s">
        <v>158</v>
      </c>
      <c r="B13" s="432"/>
      <c r="C13" s="433"/>
      <c r="D13" s="432"/>
      <c r="E13" s="433"/>
      <c r="F13" s="432"/>
      <c r="G13" s="433"/>
    </row>
    <row r="14" spans="1:10" ht="18.75">
      <c r="A14" s="431" t="s">
        <v>159</v>
      </c>
      <c r="C14" s="17"/>
      <c r="D14" s="382"/>
      <c r="E14" s="17"/>
      <c r="F14" s="382"/>
      <c r="G14" s="17"/>
    </row>
    <row r="15" spans="1:10" ht="18.75">
      <c r="A15" s="17"/>
      <c r="B15" s="382"/>
      <c r="C15" s="17"/>
      <c r="D15" s="382"/>
      <c r="E15" s="17"/>
      <c r="F15" s="382"/>
      <c r="G15" s="17"/>
    </row>
    <row r="16" spans="1:10" ht="18.75">
      <c r="A16" s="1" t="s">
        <v>160</v>
      </c>
      <c r="B16" s="383"/>
      <c r="C16" s="18"/>
      <c r="D16" s="383"/>
      <c r="E16" s="18"/>
      <c r="F16" s="382"/>
      <c r="G16" s="17"/>
    </row>
    <row r="17" spans="1:9" ht="19.5" thickBot="1">
      <c r="A17" s="19"/>
      <c r="B17" s="384"/>
      <c r="C17" s="19"/>
      <c r="D17" s="384"/>
      <c r="E17" s="19"/>
      <c r="F17" s="387"/>
      <c r="G17" s="20"/>
    </row>
    <row r="18" spans="1:9" ht="30.75" customHeight="1">
      <c r="A18" s="4" t="s">
        <v>145</v>
      </c>
      <c r="B18" s="381" t="s">
        <v>161</v>
      </c>
      <c r="C18" s="5" t="s">
        <v>147</v>
      </c>
      <c r="D18" s="381" t="s">
        <v>162</v>
      </c>
      <c r="E18" s="5" t="s">
        <v>147</v>
      </c>
      <c r="F18" s="381" t="s">
        <v>149</v>
      </c>
      <c r="G18" s="6" t="s">
        <v>150</v>
      </c>
    </row>
    <row r="19" spans="1:9">
      <c r="A19" s="21" t="s">
        <v>163</v>
      </c>
      <c r="B19" s="388">
        <v>2386300078.1700001</v>
      </c>
      <c r="C19" s="8">
        <f t="shared" ref="C19:E29" si="3">IFERROR(B19/B$29,"")</f>
        <v>0.46602284793270415</v>
      </c>
      <c r="D19" s="388">
        <v>2397387289.0900002</v>
      </c>
      <c r="E19" s="8">
        <f t="shared" si="3"/>
        <v>0.44585320931482597</v>
      </c>
      <c r="F19" s="388">
        <f>D19-B19</f>
        <v>11087210.920000076</v>
      </c>
      <c r="G19" s="9">
        <f>IFERROR(D19/B19-1,"")</f>
        <v>4.6461930841918964E-3</v>
      </c>
      <c r="H19" s="22"/>
      <c r="I19" s="11"/>
    </row>
    <row r="20" spans="1:9">
      <c r="A20" s="21" t="s">
        <v>164</v>
      </c>
      <c r="B20" s="388">
        <v>2293136731.0799999</v>
      </c>
      <c r="C20" s="8">
        <f t="shared" si="3"/>
        <v>0.44782888786414488</v>
      </c>
      <c r="D20" s="388">
        <v>2510839867.04</v>
      </c>
      <c r="E20" s="8">
        <f t="shared" si="3"/>
        <v>0.46695251029729185</v>
      </c>
      <c r="F20" s="388">
        <f t="shared" ref="F20:F29" si="4">D20-B20</f>
        <v>217703135.96000004</v>
      </c>
      <c r="G20" s="9">
        <f t="shared" ref="G20:G29" si="5">IFERROR(D20/B20-1,"")</f>
        <v>9.4936831724582005E-2</v>
      </c>
      <c r="H20" s="22"/>
    </row>
    <row r="21" spans="1:9">
      <c r="A21" s="21" t="s">
        <v>165</v>
      </c>
      <c r="B21" s="388">
        <v>160849743.11000001</v>
      </c>
      <c r="C21" s="8">
        <f t="shared" si="3"/>
        <v>3.1412501746574527E-2</v>
      </c>
      <c r="D21" s="388">
        <v>165923754.30000001</v>
      </c>
      <c r="E21" s="8">
        <f t="shared" si="3"/>
        <v>3.0857608486069884E-2</v>
      </c>
      <c r="F21" s="388">
        <f t="shared" si="4"/>
        <v>5074011.1899999976</v>
      </c>
      <c r="G21" s="9">
        <f t="shared" si="5"/>
        <v>3.1545037572923151E-2</v>
      </c>
      <c r="H21" s="22"/>
    </row>
    <row r="22" spans="1:9">
      <c r="A22" s="21" t="s">
        <v>166</v>
      </c>
      <c r="B22" s="388">
        <v>30593124.029999997</v>
      </c>
      <c r="C22" s="8">
        <f t="shared" si="3"/>
        <v>5.9745607511996106E-3</v>
      </c>
      <c r="D22" s="388">
        <v>-1175654.8099999998</v>
      </c>
      <c r="E22" s="8">
        <f t="shared" si="3"/>
        <v>-2.1864196597283037E-4</v>
      </c>
      <c r="F22" s="388">
        <f t="shared" si="4"/>
        <v>-31768778.839999996</v>
      </c>
      <c r="G22" s="9">
        <f t="shared" si="5"/>
        <v>-1.0384287269533878</v>
      </c>
      <c r="H22" s="23"/>
    </row>
    <row r="23" spans="1:9">
      <c r="A23" s="21" t="s">
        <v>167</v>
      </c>
      <c r="B23" s="388">
        <v>73974778.019999996</v>
      </c>
      <c r="C23" s="8">
        <f t="shared" si="3"/>
        <v>1.4446605874692545E-2</v>
      </c>
      <c r="D23" s="388">
        <v>86424190.090000004</v>
      </c>
      <c r="E23" s="8">
        <f t="shared" si="3"/>
        <v>1.607270660414957E-2</v>
      </c>
      <c r="F23" s="388">
        <f t="shared" si="4"/>
        <v>12449412.070000008</v>
      </c>
      <c r="G23" s="9">
        <f t="shared" si="5"/>
        <v>0.16829265870367549</v>
      </c>
      <c r="H23" s="23"/>
    </row>
    <row r="24" spans="1:9">
      <c r="A24" s="21" t="s">
        <v>168</v>
      </c>
      <c r="B24" s="388">
        <v>72467222.629999995</v>
      </c>
      <c r="C24" s="8">
        <f t="shared" si="3"/>
        <v>1.4152193925964424E-2</v>
      </c>
      <c r="D24" s="388">
        <v>77391429.549999997</v>
      </c>
      <c r="E24" s="8">
        <f t="shared" si="3"/>
        <v>1.4392842322705081E-2</v>
      </c>
      <c r="F24" s="388">
        <f t="shared" si="4"/>
        <v>4924206.9200000018</v>
      </c>
      <c r="G24" s="9">
        <f t="shared" si="5"/>
        <v>6.7950816124716207E-2</v>
      </c>
      <c r="H24" s="23"/>
    </row>
    <row r="25" spans="1:9">
      <c r="A25" s="21" t="s">
        <v>169</v>
      </c>
      <c r="B25" s="388">
        <v>33389092.68</v>
      </c>
      <c r="C25" s="8">
        <f t="shared" si="3"/>
        <v>6.5205881703508479E-3</v>
      </c>
      <c r="D25" s="388">
        <v>35503628.020000003</v>
      </c>
      <c r="E25" s="8">
        <f t="shared" si="3"/>
        <v>6.6027740144752774E-3</v>
      </c>
      <c r="F25" s="388">
        <f t="shared" si="4"/>
        <v>2114535.3400000036</v>
      </c>
      <c r="G25" s="9">
        <f t="shared" si="5"/>
        <v>6.3330122811830813E-2</v>
      </c>
      <c r="H25" s="23"/>
    </row>
    <row r="26" spans="1:9">
      <c r="A26" s="21" t="s">
        <v>170</v>
      </c>
      <c r="B26" s="388">
        <v>63024.91</v>
      </c>
      <c r="C26" s="8">
        <f t="shared" si="3"/>
        <v>1.230819556919529E-5</v>
      </c>
      <c r="D26" s="388">
        <v>25317.01</v>
      </c>
      <c r="E26" s="8">
        <f t="shared" si="3"/>
        <v>4.7083215173965964E-6</v>
      </c>
      <c r="F26" s="388">
        <f t="shared" si="4"/>
        <v>-37707.900000000009</v>
      </c>
      <c r="G26" s="9">
        <f t="shared" si="5"/>
        <v>-0.59830152871301212</v>
      </c>
      <c r="H26" s="23"/>
    </row>
    <row r="27" spans="1:9">
      <c r="A27" s="21" t="s">
        <v>171</v>
      </c>
      <c r="B27" s="388">
        <v>148594</v>
      </c>
      <c r="C27" s="8">
        <f t="shared" si="3"/>
        <v>2.9019065833001662E-5</v>
      </c>
      <c r="D27" s="388">
        <v>115970.3</v>
      </c>
      <c r="E27" s="8">
        <f t="shared" si="3"/>
        <v>2.1567533404179186E-5</v>
      </c>
      <c r="F27" s="388">
        <f t="shared" si="4"/>
        <v>-32623.699999999997</v>
      </c>
      <c r="G27" s="9">
        <f t="shared" si="5"/>
        <v>-0.21954924155753264</v>
      </c>
    </row>
    <row r="28" spans="1:9">
      <c r="A28" s="430" t="s">
        <v>172</v>
      </c>
      <c r="B28" s="388">
        <v>69642169</v>
      </c>
      <c r="C28" s="8">
        <f t="shared" si="3"/>
        <v>1.3600486472966791E-2</v>
      </c>
      <c r="D28" s="388">
        <v>104641774.41</v>
      </c>
      <c r="E28" s="8">
        <f t="shared" si="3"/>
        <v>1.9460715071533467E-2</v>
      </c>
      <c r="F28" s="388">
        <f t="shared" si="4"/>
        <v>34999605.409999996</v>
      </c>
      <c r="G28" s="9">
        <f t="shared" si="5"/>
        <v>0.50256340249827658</v>
      </c>
    </row>
    <row r="29" spans="1:9" ht="15.75" thickBot="1">
      <c r="A29" s="24" t="s">
        <v>156</v>
      </c>
      <c r="B29" s="390">
        <f>SUM(B19:B28)</f>
        <v>5120564557.6300001</v>
      </c>
      <c r="C29" s="25">
        <f t="shared" si="3"/>
        <v>1</v>
      </c>
      <c r="D29" s="390">
        <f>SUM(D19:D28)</f>
        <v>5377077565.000001</v>
      </c>
      <c r="E29" s="25">
        <f>IFERROR(D29/D$29,"")</f>
        <v>1</v>
      </c>
      <c r="F29" s="390">
        <f t="shared" si="4"/>
        <v>256513007.37000084</v>
      </c>
      <c r="G29" s="16">
        <f t="shared" si="5"/>
        <v>5.009467305470805E-2</v>
      </c>
      <c r="H29" s="23"/>
    </row>
    <row r="30" spans="1:9" ht="18.75">
      <c r="A30" s="26"/>
      <c r="B30" s="386"/>
      <c r="C30" s="27"/>
      <c r="D30" s="383"/>
      <c r="E30" s="28"/>
      <c r="F30" s="383"/>
      <c r="G30" s="28"/>
      <c r="H30" s="23"/>
    </row>
    <row r="31" spans="1:9">
      <c r="A31" s="3" t="s">
        <v>173</v>
      </c>
      <c r="H31" s="29"/>
    </row>
    <row r="32" spans="1:9" ht="15" customHeight="1">
      <c r="A32" s="303" t="s">
        <v>174</v>
      </c>
      <c r="H32" s="30"/>
    </row>
    <row r="33" spans="1:8" ht="15" customHeight="1">
      <c r="A33" s="303" t="s">
        <v>175</v>
      </c>
      <c r="H33" s="30"/>
    </row>
    <row r="34" spans="1:8">
      <c r="A34" s="694" t="s">
        <v>176</v>
      </c>
      <c r="B34" s="694"/>
      <c r="C34" s="694"/>
      <c r="D34" s="694"/>
      <c r="E34" s="694"/>
      <c r="F34" s="694"/>
      <c r="G34" s="694"/>
    </row>
    <row r="35" spans="1:8" ht="14.45" customHeight="1">
      <c r="A35" s="303" t="s">
        <v>177</v>
      </c>
      <c r="B35" s="303"/>
      <c r="C35" s="303"/>
      <c r="D35" s="303"/>
      <c r="E35" s="303"/>
      <c r="F35" s="303"/>
      <c r="G35" s="303"/>
    </row>
    <row r="36" spans="1:8">
      <c r="A36" s="695" t="s">
        <v>178</v>
      </c>
      <c r="B36" s="695"/>
      <c r="C36" s="695"/>
      <c r="D36" s="695"/>
      <c r="E36" s="695"/>
      <c r="F36" s="695"/>
      <c r="G36" s="695"/>
    </row>
  </sheetData>
  <mergeCells count="2">
    <mergeCell ref="A34:G34"/>
    <mergeCell ref="A36:G36"/>
  </mergeCells>
  <hyperlinks>
    <hyperlink ref="A1" location="'Table index'!A1" display="Return to Table Index" xr:uid="{7CEC9A4E-252D-4E03-8072-94AC066936EE}"/>
  </hyperlinks>
  <pageMargins left="0.70866141732283472" right="0.70866141732283472" top="0.74803149606299213" bottom="0.35433070866141736" header="0.31496062992125984" footer="0.31496062992125984"/>
  <pageSetup paperSize="9" scale="71"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rowBreaks count="1" manualBreakCount="1">
    <brk id="33" max="16383" man="1"/>
  </rowBreaks>
  <ignoredErrors>
    <ignoredError sqref="C29"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N46"/>
  <sheetViews>
    <sheetView showGridLines="0" workbookViewId="0"/>
  </sheetViews>
  <sheetFormatPr defaultRowHeight="15"/>
  <cols>
    <col min="1" max="1" width="6.42578125" customWidth="1"/>
    <col min="2" max="2" width="37.85546875" customWidth="1"/>
    <col min="3" max="3" width="12.5703125" bestFit="1" customWidth="1"/>
    <col min="4" max="4" width="14.85546875" style="155" bestFit="1" customWidth="1"/>
    <col min="5" max="5" width="15.140625" style="155" customWidth="1"/>
    <col min="6" max="6" width="14.85546875" style="155" bestFit="1" customWidth="1"/>
    <col min="7" max="7" width="11.5703125" style="421" bestFit="1" customWidth="1"/>
    <col min="8" max="8" width="12.5703125" bestFit="1" customWidth="1"/>
    <col min="9" max="9" width="14.85546875" style="155" bestFit="1" customWidth="1"/>
    <col min="10" max="10" width="15.5703125" style="155" bestFit="1" customWidth="1"/>
    <col min="11" max="11" width="16.42578125" style="155" bestFit="1" customWidth="1"/>
    <col min="12" max="12" width="10.5703125" style="163" bestFit="1" customWidth="1"/>
    <col min="13" max="13" width="11.7109375" customWidth="1"/>
    <col min="14" max="14" width="12" customWidth="1"/>
  </cols>
  <sheetData>
    <row r="1" spans="1:14">
      <c r="A1" s="612" t="s">
        <v>137</v>
      </c>
    </row>
    <row r="2" spans="1:14">
      <c r="A2" s="110" t="s">
        <v>401</v>
      </c>
    </row>
    <row r="3" spans="1:14">
      <c r="A3" t="s">
        <v>227</v>
      </c>
    </row>
    <row r="4" spans="1:14" ht="15.75" thickBot="1"/>
    <row r="5" spans="1:14" ht="15.75" thickBot="1">
      <c r="A5" s="110"/>
      <c r="B5" s="110"/>
      <c r="C5" s="745" t="s">
        <v>146</v>
      </c>
      <c r="D5" s="746"/>
      <c r="E5" s="746"/>
      <c r="F5" s="746"/>
      <c r="G5" s="747"/>
      <c r="H5" s="745" t="s">
        <v>148</v>
      </c>
      <c r="I5" s="746"/>
      <c r="J5" s="746"/>
      <c r="K5" s="746"/>
      <c r="L5" s="747"/>
      <c r="M5" s="754" t="s">
        <v>402</v>
      </c>
      <c r="N5" s="752" t="s">
        <v>403</v>
      </c>
    </row>
    <row r="6" spans="1:14" ht="45">
      <c r="A6" s="680" t="s">
        <v>251</v>
      </c>
      <c r="B6" s="118" t="s">
        <v>260</v>
      </c>
      <c r="C6" s="117" t="s">
        <v>217</v>
      </c>
      <c r="D6" s="424" t="s">
        <v>200</v>
      </c>
      <c r="E6" s="424" t="s">
        <v>374</v>
      </c>
      <c r="F6" s="424" t="s">
        <v>219</v>
      </c>
      <c r="G6" s="422" t="s">
        <v>220</v>
      </c>
      <c r="H6" s="117" t="s">
        <v>217</v>
      </c>
      <c r="I6" s="424" t="s">
        <v>200</v>
      </c>
      <c r="J6" s="424" t="s">
        <v>374</v>
      </c>
      <c r="K6" s="424" t="s">
        <v>219</v>
      </c>
      <c r="L6" s="423" t="s">
        <v>220</v>
      </c>
      <c r="M6" s="755"/>
      <c r="N6" s="753"/>
    </row>
    <row r="7" spans="1:14">
      <c r="A7" s="578">
        <v>1</v>
      </c>
      <c r="B7" s="115" t="s">
        <v>881</v>
      </c>
      <c r="C7" s="506">
        <v>1542830</v>
      </c>
      <c r="D7" s="507">
        <v>119682054.95999999</v>
      </c>
      <c r="E7" s="507">
        <v>36433080.700000003</v>
      </c>
      <c r="F7" s="507">
        <v>156115135.66</v>
      </c>
      <c r="G7" s="508">
        <v>101.19</v>
      </c>
      <c r="H7" s="509">
        <v>2196214</v>
      </c>
      <c r="I7" s="507">
        <v>167623993.47</v>
      </c>
      <c r="J7" s="507">
        <v>54172816</v>
      </c>
      <c r="K7" s="507">
        <v>221796809.47</v>
      </c>
      <c r="L7" s="510">
        <v>100.99</v>
      </c>
      <c r="M7" s="511">
        <v>653384</v>
      </c>
      <c r="N7" s="512">
        <v>0.42349999999999999</v>
      </c>
    </row>
    <row r="8" spans="1:14">
      <c r="A8" s="578">
        <v>2</v>
      </c>
      <c r="B8" s="119" t="s">
        <v>872</v>
      </c>
      <c r="C8" s="506">
        <v>2397325</v>
      </c>
      <c r="D8" s="507">
        <v>284610194.70999998</v>
      </c>
      <c r="E8" s="507">
        <v>36467445.600000001</v>
      </c>
      <c r="F8" s="507">
        <v>321077640.31</v>
      </c>
      <c r="G8" s="508">
        <v>133.93</v>
      </c>
      <c r="H8" s="509">
        <v>2819530</v>
      </c>
      <c r="I8" s="507">
        <v>335781950.13</v>
      </c>
      <c r="J8" s="507">
        <v>43607034.5</v>
      </c>
      <c r="K8" s="507">
        <v>379388984.63</v>
      </c>
      <c r="L8" s="510">
        <v>134.56</v>
      </c>
      <c r="M8" s="511">
        <v>422205</v>
      </c>
      <c r="N8" s="513">
        <v>0.17610000000000001</v>
      </c>
    </row>
    <row r="9" spans="1:14">
      <c r="A9" s="578">
        <v>3</v>
      </c>
      <c r="B9" s="119" t="s">
        <v>909</v>
      </c>
      <c r="C9" s="506">
        <v>1525520</v>
      </c>
      <c r="D9" s="507">
        <v>69334982.459999993</v>
      </c>
      <c r="E9" s="507">
        <v>18238050</v>
      </c>
      <c r="F9" s="507">
        <v>87573032.459999993</v>
      </c>
      <c r="G9" s="508">
        <v>57.41</v>
      </c>
      <c r="H9" s="509">
        <v>1915738</v>
      </c>
      <c r="I9" s="507">
        <v>87333779.540000007</v>
      </c>
      <c r="J9" s="507">
        <v>22427280.199999999</v>
      </c>
      <c r="K9" s="507">
        <v>109761059.73999999</v>
      </c>
      <c r="L9" s="510">
        <v>57.29</v>
      </c>
      <c r="M9" s="511">
        <v>390218</v>
      </c>
      <c r="N9" s="513">
        <v>0.25580000000000003</v>
      </c>
    </row>
    <row r="10" spans="1:14">
      <c r="A10" s="578">
        <v>4</v>
      </c>
      <c r="B10" s="119" t="s">
        <v>923</v>
      </c>
      <c r="C10" s="506">
        <v>1280431</v>
      </c>
      <c r="D10" s="507">
        <v>19618348.640000001</v>
      </c>
      <c r="E10" s="507">
        <v>5608449.4000000004</v>
      </c>
      <c r="F10" s="507">
        <v>25226798.039999999</v>
      </c>
      <c r="G10" s="508">
        <v>19.7</v>
      </c>
      <c r="H10" s="509">
        <v>1662752</v>
      </c>
      <c r="I10" s="507">
        <v>25636520.120000001</v>
      </c>
      <c r="J10" s="507">
        <v>7630674.8300000001</v>
      </c>
      <c r="K10" s="507">
        <v>33267194.949999999</v>
      </c>
      <c r="L10" s="510">
        <v>20.010000000000002</v>
      </c>
      <c r="M10" s="511">
        <v>382321</v>
      </c>
      <c r="N10" s="513">
        <v>0.29859999999999998</v>
      </c>
    </row>
    <row r="11" spans="1:14">
      <c r="A11" s="578">
        <v>5</v>
      </c>
      <c r="B11" s="119" t="s">
        <v>901</v>
      </c>
      <c r="C11" s="506">
        <v>1751252</v>
      </c>
      <c r="D11" s="507">
        <v>85712304.239999995</v>
      </c>
      <c r="E11" s="507">
        <v>21562134.600000001</v>
      </c>
      <c r="F11" s="507">
        <v>107274438.84</v>
      </c>
      <c r="G11" s="508">
        <v>61.26</v>
      </c>
      <c r="H11" s="509">
        <v>2034950</v>
      </c>
      <c r="I11" s="507">
        <v>105911172.68000001</v>
      </c>
      <c r="J11" s="507">
        <v>24352493.949999999</v>
      </c>
      <c r="K11" s="507">
        <v>130263666.63</v>
      </c>
      <c r="L11" s="510">
        <v>64.010000000000005</v>
      </c>
      <c r="M11" s="511">
        <v>283698</v>
      </c>
      <c r="N11" s="513">
        <v>0.16200000000000001</v>
      </c>
    </row>
    <row r="12" spans="1:14">
      <c r="A12" s="578">
        <v>6</v>
      </c>
      <c r="B12" s="119" t="s">
        <v>922</v>
      </c>
      <c r="C12" s="506">
        <v>1438508</v>
      </c>
      <c r="D12" s="507">
        <v>49526005</v>
      </c>
      <c r="E12" s="507">
        <v>26251057.699999999</v>
      </c>
      <c r="F12" s="507">
        <v>75777062.700000003</v>
      </c>
      <c r="G12" s="508">
        <v>52.68</v>
      </c>
      <c r="H12" s="509">
        <v>1688440</v>
      </c>
      <c r="I12" s="507">
        <v>56032037.479999997</v>
      </c>
      <c r="J12" s="507">
        <v>33025854</v>
      </c>
      <c r="K12" s="507">
        <v>89057891.480000004</v>
      </c>
      <c r="L12" s="510">
        <v>52.75</v>
      </c>
      <c r="M12" s="511">
        <v>249932</v>
      </c>
      <c r="N12" s="513">
        <v>0.17369999999999999</v>
      </c>
    </row>
    <row r="13" spans="1:14">
      <c r="A13" s="578">
        <v>7</v>
      </c>
      <c r="B13" s="119" t="s">
        <v>856</v>
      </c>
      <c r="C13" s="506">
        <v>4043784</v>
      </c>
      <c r="D13" s="507">
        <v>336157260.75999999</v>
      </c>
      <c r="E13" s="507">
        <v>40194577.600000001</v>
      </c>
      <c r="F13" s="507">
        <v>376351838.36000001</v>
      </c>
      <c r="G13" s="508">
        <v>93.07</v>
      </c>
      <c r="H13" s="509">
        <v>4235206</v>
      </c>
      <c r="I13" s="507">
        <v>274855457.11000001</v>
      </c>
      <c r="J13" s="507">
        <v>42903353.310000002</v>
      </c>
      <c r="K13" s="507">
        <v>317758810.42000002</v>
      </c>
      <c r="L13" s="510">
        <v>75.03</v>
      </c>
      <c r="M13" s="511">
        <v>191422</v>
      </c>
      <c r="N13" s="513">
        <v>4.7300000000000002E-2</v>
      </c>
    </row>
    <row r="14" spans="1:14">
      <c r="A14" s="578">
        <v>8</v>
      </c>
      <c r="B14" s="119" t="s">
        <v>817</v>
      </c>
      <c r="C14" s="506">
        <v>7206717</v>
      </c>
      <c r="D14" s="507">
        <v>83600845.640000001</v>
      </c>
      <c r="E14" s="507">
        <v>33298033.300000001</v>
      </c>
      <c r="F14" s="507">
        <v>116898878.94</v>
      </c>
      <c r="G14" s="508">
        <v>16.22</v>
      </c>
      <c r="H14" s="509">
        <v>7389809</v>
      </c>
      <c r="I14" s="507">
        <v>88919819.430000007</v>
      </c>
      <c r="J14" s="507">
        <v>34719993.649999999</v>
      </c>
      <c r="K14" s="507">
        <v>123639813.08</v>
      </c>
      <c r="L14" s="510">
        <v>16.73</v>
      </c>
      <c r="M14" s="511">
        <v>183092</v>
      </c>
      <c r="N14" s="513">
        <v>2.5399999999999999E-2</v>
      </c>
    </row>
    <row r="15" spans="1:14" ht="30" customHeight="1">
      <c r="A15" s="578">
        <v>9</v>
      </c>
      <c r="B15" s="119" t="s">
        <v>1192</v>
      </c>
      <c r="C15" s="506">
        <v>283150</v>
      </c>
      <c r="D15" s="507">
        <v>20118341.780000001</v>
      </c>
      <c r="E15" s="507">
        <v>2673725.9</v>
      </c>
      <c r="F15" s="507">
        <v>22792067.68</v>
      </c>
      <c r="G15" s="508">
        <v>80.489999999999995</v>
      </c>
      <c r="H15" s="509">
        <v>463067</v>
      </c>
      <c r="I15" s="507">
        <v>32328330.609999999</v>
      </c>
      <c r="J15" s="507">
        <v>4656544.0999999996</v>
      </c>
      <c r="K15" s="507">
        <v>36984874.710000001</v>
      </c>
      <c r="L15" s="510">
        <v>79.87</v>
      </c>
      <c r="M15" s="511">
        <v>179917</v>
      </c>
      <c r="N15" s="513">
        <v>0.63539999999999996</v>
      </c>
    </row>
    <row r="16" spans="1:14">
      <c r="A16" s="578">
        <v>10</v>
      </c>
      <c r="B16" s="119" t="s">
        <v>1081</v>
      </c>
      <c r="C16" s="506">
        <v>681530</v>
      </c>
      <c r="D16" s="507">
        <v>14594802.630000001</v>
      </c>
      <c r="E16" s="507">
        <v>4118802.3</v>
      </c>
      <c r="F16" s="507">
        <v>18713604.93</v>
      </c>
      <c r="G16" s="508">
        <v>27.46</v>
      </c>
      <c r="H16" s="509">
        <v>860696</v>
      </c>
      <c r="I16" s="507">
        <v>18837485.879999999</v>
      </c>
      <c r="J16" s="507">
        <v>9892596.6999999993</v>
      </c>
      <c r="K16" s="507">
        <v>28730082.579999998</v>
      </c>
      <c r="L16" s="510">
        <v>33.380000000000003</v>
      </c>
      <c r="M16" s="511">
        <v>179166</v>
      </c>
      <c r="N16" s="513">
        <v>0.26290000000000002</v>
      </c>
    </row>
    <row r="17" spans="1:14">
      <c r="A17" s="578">
        <v>11</v>
      </c>
      <c r="B17" s="119" t="s">
        <v>892</v>
      </c>
      <c r="C17" s="506">
        <v>1381217</v>
      </c>
      <c r="D17" s="507">
        <v>94632953.920000002</v>
      </c>
      <c r="E17" s="507">
        <v>10235881.4</v>
      </c>
      <c r="F17" s="507">
        <v>104868835.31999999</v>
      </c>
      <c r="G17" s="508">
        <v>75.92</v>
      </c>
      <c r="H17" s="509">
        <v>1554221</v>
      </c>
      <c r="I17" s="507">
        <v>131907282.90000001</v>
      </c>
      <c r="J17" s="507">
        <v>12592594.199999999</v>
      </c>
      <c r="K17" s="507">
        <v>144499877.09999999</v>
      </c>
      <c r="L17" s="510">
        <v>92.97</v>
      </c>
      <c r="M17" s="511">
        <v>173004</v>
      </c>
      <c r="N17" s="513">
        <v>0.12529999999999999</v>
      </c>
    </row>
    <row r="18" spans="1:14">
      <c r="A18" s="578">
        <v>12</v>
      </c>
      <c r="B18" s="119" t="s">
        <v>1024</v>
      </c>
      <c r="C18" s="506">
        <v>837802</v>
      </c>
      <c r="D18" s="507">
        <v>24445301.48</v>
      </c>
      <c r="E18" s="507">
        <v>4464665.8</v>
      </c>
      <c r="F18" s="507">
        <v>28909967.280000001</v>
      </c>
      <c r="G18" s="508">
        <v>34.51</v>
      </c>
      <c r="H18" s="509">
        <v>995935</v>
      </c>
      <c r="I18" s="507">
        <v>30481571.32</v>
      </c>
      <c r="J18" s="507">
        <v>5319868.4000000004</v>
      </c>
      <c r="K18" s="507">
        <v>35801439.719999999</v>
      </c>
      <c r="L18" s="510">
        <v>35.950000000000003</v>
      </c>
      <c r="M18" s="511">
        <v>158133</v>
      </c>
      <c r="N18" s="513">
        <v>0.18870000000000001</v>
      </c>
    </row>
    <row r="19" spans="1:14">
      <c r="A19" s="578">
        <v>13</v>
      </c>
      <c r="B19" s="119" t="s">
        <v>1077</v>
      </c>
      <c r="C19" s="506">
        <v>521424</v>
      </c>
      <c r="D19" s="507">
        <v>34245275.719999999</v>
      </c>
      <c r="E19" s="507">
        <v>8574777.3000000007</v>
      </c>
      <c r="F19" s="507">
        <v>42820053.020000003</v>
      </c>
      <c r="G19" s="508">
        <v>82.12</v>
      </c>
      <c r="H19" s="509">
        <v>641700</v>
      </c>
      <c r="I19" s="507">
        <v>31501649.620000001</v>
      </c>
      <c r="J19" s="507">
        <v>11063315.800000001</v>
      </c>
      <c r="K19" s="507">
        <v>42564965.420000002</v>
      </c>
      <c r="L19" s="510">
        <v>66.33</v>
      </c>
      <c r="M19" s="511">
        <v>120276</v>
      </c>
      <c r="N19" s="513">
        <v>0.23069999999999999</v>
      </c>
    </row>
    <row r="20" spans="1:14">
      <c r="A20" s="578">
        <v>14</v>
      </c>
      <c r="B20" s="119" t="s">
        <v>819</v>
      </c>
      <c r="C20" s="506">
        <v>1161997</v>
      </c>
      <c r="D20" s="507">
        <v>14190680.140000001</v>
      </c>
      <c r="E20" s="507">
        <v>5713200.4000000004</v>
      </c>
      <c r="F20" s="507">
        <v>19903880.539999999</v>
      </c>
      <c r="G20" s="508">
        <v>17.13</v>
      </c>
      <c r="H20" s="509">
        <v>1279915</v>
      </c>
      <c r="I20" s="507">
        <v>15813213.02</v>
      </c>
      <c r="J20" s="507">
        <v>6657702.8700000001</v>
      </c>
      <c r="K20" s="507">
        <v>22470915.890000001</v>
      </c>
      <c r="L20" s="510">
        <v>17.559999999999999</v>
      </c>
      <c r="M20" s="511">
        <v>117918</v>
      </c>
      <c r="N20" s="513">
        <v>0.10150000000000001</v>
      </c>
    </row>
    <row r="21" spans="1:14">
      <c r="A21" s="578">
        <v>15</v>
      </c>
      <c r="B21" s="119" t="s">
        <v>1193</v>
      </c>
      <c r="C21" s="506">
        <v>64722</v>
      </c>
      <c r="D21" s="507">
        <v>5962601.9000000004</v>
      </c>
      <c r="E21" s="507">
        <v>1882802.3</v>
      </c>
      <c r="F21" s="507">
        <v>7845404.2000000002</v>
      </c>
      <c r="G21" s="508">
        <v>121.22</v>
      </c>
      <c r="H21" s="509">
        <v>180098</v>
      </c>
      <c r="I21" s="507">
        <v>9134437.1400000006</v>
      </c>
      <c r="J21" s="507">
        <v>5200277.3</v>
      </c>
      <c r="K21" s="507">
        <v>14334714.439999999</v>
      </c>
      <c r="L21" s="510">
        <v>79.59</v>
      </c>
      <c r="M21" s="511">
        <v>115376</v>
      </c>
      <c r="N21" s="513">
        <v>1.7826</v>
      </c>
    </row>
    <row r="22" spans="1:14">
      <c r="A22" s="578">
        <v>16</v>
      </c>
      <c r="B22" s="119" t="s">
        <v>1194</v>
      </c>
      <c r="C22" s="506">
        <v>373141</v>
      </c>
      <c r="D22" s="507">
        <v>7168930.5800000001</v>
      </c>
      <c r="E22" s="507">
        <v>1572944.7</v>
      </c>
      <c r="F22" s="507">
        <v>8741875.2799999993</v>
      </c>
      <c r="G22" s="508">
        <v>23.43</v>
      </c>
      <c r="H22" s="509">
        <v>479081</v>
      </c>
      <c r="I22" s="507">
        <v>9478481.8599999994</v>
      </c>
      <c r="J22" s="507">
        <v>2275119.73</v>
      </c>
      <c r="K22" s="507">
        <v>11753601.59</v>
      </c>
      <c r="L22" s="510">
        <v>24.53</v>
      </c>
      <c r="M22" s="511">
        <v>105940</v>
      </c>
      <c r="N22" s="513">
        <v>0.28389999999999999</v>
      </c>
    </row>
    <row r="23" spans="1:14">
      <c r="A23" s="578">
        <v>17</v>
      </c>
      <c r="B23" s="119" t="s">
        <v>1195</v>
      </c>
      <c r="C23" s="506">
        <v>369145</v>
      </c>
      <c r="D23" s="507">
        <v>7136620.5</v>
      </c>
      <c r="E23" s="507">
        <v>2127596</v>
      </c>
      <c r="F23" s="507">
        <v>9264216.5</v>
      </c>
      <c r="G23" s="508">
        <v>25.1</v>
      </c>
      <c r="H23" s="509">
        <v>471224</v>
      </c>
      <c r="I23" s="507">
        <v>8868954.7100000009</v>
      </c>
      <c r="J23" s="507">
        <v>4581447</v>
      </c>
      <c r="K23" s="507">
        <v>13450401.710000001</v>
      </c>
      <c r="L23" s="510">
        <v>28.54</v>
      </c>
      <c r="M23" s="511">
        <v>102079</v>
      </c>
      <c r="N23" s="513">
        <v>0.27650000000000002</v>
      </c>
    </row>
    <row r="24" spans="1:14">
      <c r="A24" s="578">
        <v>18</v>
      </c>
      <c r="B24" s="119" t="s">
        <v>830</v>
      </c>
      <c r="C24" s="506">
        <v>2516154</v>
      </c>
      <c r="D24" s="507">
        <v>28469801.949999999</v>
      </c>
      <c r="E24" s="507">
        <v>13461898.800000001</v>
      </c>
      <c r="F24" s="507">
        <v>41931700.75</v>
      </c>
      <c r="G24" s="508">
        <v>16.66</v>
      </c>
      <c r="H24" s="509">
        <v>2612578</v>
      </c>
      <c r="I24" s="507">
        <v>30099141.91</v>
      </c>
      <c r="J24" s="507">
        <v>14212209.42</v>
      </c>
      <c r="K24" s="507">
        <v>44311351.329999998</v>
      </c>
      <c r="L24" s="510">
        <v>16.96</v>
      </c>
      <c r="M24" s="511">
        <v>96424</v>
      </c>
      <c r="N24" s="513">
        <v>3.8300000000000001E-2</v>
      </c>
    </row>
    <row r="25" spans="1:14">
      <c r="A25" s="578">
        <v>19</v>
      </c>
      <c r="B25" s="119" t="s">
        <v>823</v>
      </c>
      <c r="C25" s="506">
        <v>1941128</v>
      </c>
      <c r="D25" s="507">
        <v>48017268.149999999</v>
      </c>
      <c r="E25" s="507">
        <v>10483635.1</v>
      </c>
      <c r="F25" s="507">
        <v>58500903.25</v>
      </c>
      <c r="G25" s="508">
        <v>30.14</v>
      </c>
      <c r="H25" s="509">
        <v>2035208</v>
      </c>
      <c r="I25" s="507">
        <v>51080493.25</v>
      </c>
      <c r="J25" s="507">
        <v>11184206.279999999</v>
      </c>
      <c r="K25" s="507">
        <v>62264699.530000001</v>
      </c>
      <c r="L25" s="510">
        <v>30.59</v>
      </c>
      <c r="M25" s="511">
        <v>94080</v>
      </c>
      <c r="N25" s="513">
        <v>4.8500000000000001E-2</v>
      </c>
    </row>
    <row r="26" spans="1:14">
      <c r="A26" s="578">
        <v>20</v>
      </c>
      <c r="B26" s="119" t="s">
        <v>915</v>
      </c>
      <c r="C26" s="506">
        <v>1811800</v>
      </c>
      <c r="D26" s="507">
        <v>29118198.27</v>
      </c>
      <c r="E26" s="507">
        <v>6166868.2999999998</v>
      </c>
      <c r="F26" s="507">
        <v>35285066.57</v>
      </c>
      <c r="G26" s="508">
        <v>19.48</v>
      </c>
      <c r="H26" s="509">
        <v>1902047</v>
      </c>
      <c r="I26" s="507">
        <v>31210185.210000001</v>
      </c>
      <c r="J26" s="507">
        <v>6590262.7699999996</v>
      </c>
      <c r="K26" s="507">
        <v>37800447.979999997</v>
      </c>
      <c r="L26" s="510">
        <v>19.87</v>
      </c>
      <c r="M26" s="511">
        <v>90247</v>
      </c>
      <c r="N26" s="513">
        <v>4.9799999999999997E-2</v>
      </c>
    </row>
    <row r="27" spans="1:14">
      <c r="A27" s="578">
        <v>21</v>
      </c>
      <c r="B27" s="119" t="s">
        <v>829</v>
      </c>
      <c r="C27" s="506">
        <v>2481771</v>
      </c>
      <c r="D27" s="507">
        <v>27407335.899999999</v>
      </c>
      <c r="E27" s="507">
        <v>13474185.9</v>
      </c>
      <c r="F27" s="507">
        <v>40881521.799999997</v>
      </c>
      <c r="G27" s="508">
        <v>16.47</v>
      </c>
      <c r="H27" s="509">
        <v>2571161</v>
      </c>
      <c r="I27" s="507">
        <v>29042171.640000001</v>
      </c>
      <c r="J27" s="507">
        <v>14218459.25</v>
      </c>
      <c r="K27" s="507">
        <v>43260630.890000001</v>
      </c>
      <c r="L27" s="510">
        <v>16.829999999999998</v>
      </c>
      <c r="M27" s="511">
        <v>89390</v>
      </c>
      <c r="N27" s="513">
        <v>3.5999999999999997E-2</v>
      </c>
    </row>
    <row r="28" spans="1:14">
      <c r="A28" s="578">
        <v>22</v>
      </c>
      <c r="B28" s="119" t="s">
        <v>1196</v>
      </c>
      <c r="C28" s="506">
        <v>457806</v>
      </c>
      <c r="D28" s="507">
        <v>8276123.8200000003</v>
      </c>
      <c r="E28" s="507">
        <v>8227993.2000000002</v>
      </c>
      <c r="F28" s="507">
        <v>16504117.02</v>
      </c>
      <c r="G28" s="508">
        <v>36.049999999999997</v>
      </c>
      <c r="H28" s="509">
        <v>540024</v>
      </c>
      <c r="I28" s="507">
        <v>9893240.5500000007</v>
      </c>
      <c r="J28" s="507">
        <v>9859483.3000000007</v>
      </c>
      <c r="K28" s="507">
        <v>19752723.850000001</v>
      </c>
      <c r="L28" s="510">
        <v>36.58</v>
      </c>
      <c r="M28" s="511">
        <v>82218</v>
      </c>
      <c r="N28" s="513">
        <v>0.17960000000000001</v>
      </c>
    </row>
    <row r="29" spans="1:14">
      <c r="A29" s="578">
        <v>23</v>
      </c>
      <c r="B29" s="119" t="s">
        <v>933</v>
      </c>
      <c r="C29" s="506">
        <v>1217075</v>
      </c>
      <c r="D29" s="507">
        <v>42191484.509999998</v>
      </c>
      <c r="E29" s="507">
        <v>9599062.0999999996</v>
      </c>
      <c r="F29" s="507">
        <v>51790546.609999999</v>
      </c>
      <c r="G29" s="508">
        <v>42.55</v>
      </c>
      <c r="H29" s="509">
        <v>1293517</v>
      </c>
      <c r="I29" s="507">
        <v>44965716.979999997</v>
      </c>
      <c r="J29" s="507">
        <v>10183736.32</v>
      </c>
      <c r="K29" s="507">
        <v>55149453.299999997</v>
      </c>
      <c r="L29" s="510">
        <v>42.64</v>
      </c>
      <c r="M29" s="511">
        <v>76442</v>
      </c>
      <c r="N29" s="513">
        <v>6.2799999999999995E-2</v>
      </c>
    </row>
    <row r="30" spans="1:14">
      <c r="A30" s="578">
        <v>24</v>
      </c>
      <c r="B30" s="119" t="s">
        <v>911</v>
      </c>
      <c r="C30" s="506">
        <v>2429672</v>
      </c>
      <c r="D30" s="507">
        <v>30539052.300000001</v>
      </c>
      <c r="E30" s="507">
        <v>11085161.800000001</v>
      </c>
      <c r="F30" s="507">
        <v>41624214.100000001</v>
      </c>
      <c r="G30" s="508">
        <v>17.13</v>
      </c>
      <c r="H30" s="509">
        <v>2505111</v>
      </c>
      <c r="I30" s="507">
        <v>32294762.289999999</v>
      </c>
      <c r="J30" s="507">
        <v>11530932.26</v>
      </c>
      <c r="K30" s="507">
        <v>43825694.549999997</v>
      </c>
      <c r="L30" s="510">
        <v>17.489999999999998</v>
      </c>
      <c r="M30" s="511">
        <v>75439</v>
      </c>
      <c r="N30" s="513">
        <v>3.1E-2</v>
      </c>
    </row>
    <row r="31" spans="1:14">
      <c r="A31" s="578">
        <v>25</v>
      </c>
      <c r="B31" s="119" t="s">
        <v>814</v>
      </c>
      <c r="C31" s="506">
        <v>2328684</v>
      </c>
      <c r="D31" s="507">
        <v>26116633.670000002</v>
      </c>
      <c r="E31" s="507">
        <v>12531282.4</v>
      </c>
      <c r="F31" s="507">
        <v>38647916.07</v>
      </c>
      <c r="G31" s="508">
        <v>16.600000000000001</v>
      </c>
      <c r="H31" s="509">
        <v>2397681</v>
      </c>
      <c r="I31" s="507">
        <v>27869908.140000001</v>
      </c>
      <c r="J31" s="507">
        <v>13161828.880000001</v>
      </c>
      <c r="K31" s="507">
        <v>41031737.020000003</v>
      </c>
      <c r="L31" s="510">
        <v>17.11</v>
      </c>
      <c r="M31" s="511">
        <v>68997</v>
      </c>
      <c r="N31" s="513">
        <v>2.9600000000000001E-2</v>
      </c>
    </row>
    <row r="32" spans="1:14" ht="30">
      <c r="A32" s="578">
        <v>26</v>
      </c>
      <c r="B32" s="119" t="s">
        <v>1197</v>
      </c>
      <c r="C32" s="506">
        <v>866759</v>
      </c>
      <c r="D32" s="507">
        <v>69998968.969999999</v>
      </c>
      <c r="E32" s="507">
        <v>8094006.2999999998</v>
      </c>
      <c r="F32" s="507">
        <v>78092975.269999996</v>
      </c>
      <c r="G32" s="508">
        <v>90.1</v>
      </c>
      <c r="H32" s="509">
        <v>935637</v>
      </c>
      <c r="I32" s="507">
        <v>77591042.150000006</v>
      </c>
      <c r="J32" s="507">
        <v>9134189.9000000004</v>
      </c>
      <c r="K32" s="507">
        <v>86725232.049999997</v>
      </c>
      <c r="L32" s="510">
        <v>92.69</v>
      </c>
      <c r="M32" s="511">
        <v>68878</v>
      </c>
      <c r="N32" s="513">
        <v>7.9500000000000001E-2</v>
      </c>
    </row>
    <row r="33" spans="1:14">
      <c r="A33" s="578">
        <v>27</v>
      </c>
      <c r="B33" s="119" t="s">
        <v>869</v>
      </c>
      <c r="C33" s="506">
        <v>213310</v>
      </c>
      <c r="D33" s="507">
        <v>366167453.43000001</v>
      </c>
      <c r="E33" s="507">
        <v>4994675.9000000004</v>
      </c>
      <c r="F33" s="507">
        <v>371162129.32999998</v>
      </c>
      <c r="G33" s="508">
        <v>1740.01</v>
      </c>
      <c r="H33" s="509">
        <v>281099</v>
      </c>
      <c r="I33" s="507">
        <v>482137569.43000001</v>
      </c>
      <c r="J33" s="507">
        <v>6645805.5</v>
      </c>
      <c r="K33" s="507">
        <v>488783374.93000001</v>
      </c>
      <c r="L33" s="510">
        <v>1738.83</v>
      </c>
      <c r="M33" s="511">
        <v>67789</v>
      </c>
      <c r="N33" s="513">
        <v>0.31780000000000003</v>
      </c>
    </row>
    <row r="34" spans="1:14">
      <c r="A34" s="578">
        <v>28</v>
      </c>
      <c r="B34" s="119" t="s">
        <v>836</v>
      </c>
      <c r="C34" s="506">
        <v>1154889</v>
      </c>
      <c r="D34" s="507">
        <v>291451304.39999998</v>
      </c>
      <c r="E34" s="507">
        <v>11559129.300000001</v>
      </c>
      <c r="F34" s="507">
        <v>303010433.69999999</v>
      </c>
      <c r="G34" s="508">
        <v>262.37</v>
      </c>
      <c r="H34" s="509">
        <v>1221393</v>
      </c>
      <c r="I34" s="507">
        <v>307397314.79000002</v>
      </c>
      <c r="J34" s="507">
        <v>12395724.5</v>
      </c>
      <c r="K34" s="507">
        <v>319793039.29000002</v>
      </c>
      <c r="L34" s="510">
        <v>261.83</v>
      </c>
      <c r="M34" s="511">
        <v>66504</v>
      </c>
      <c r="N34" s="513">
        <v>5.7599999999999998E-2</v>
      </c>
    </row>
    <row r="35" spans="1:14" ht="15" customHeight="1">
      <c r="A35" s="578">
        <v>29</v>
      </c>
      <c r="B35" s="119" t="s">
        <v>815</v>
      </c>
      <c r="C35" s="506">
        <v>1391845</v>
      </c>
      <c r="D35" s="507">
        <v>16776923.789999999</v>
      </c>
      <c r="E35" s="507">
        <v>7627401.5999999996</v>
      </c>
      <c r="F35" s="507">
        <v>24404325.390000001</v>
      </c>
      <c r="G35" s="508">
        <v>17.53</v>
      </c>
      <c r="H35" s="509">
        <v>1455625</v>
      </c>
      <c r="I35" s="507">
        <v>18060171.579999998</v>
      </c>
      <c r="J35" s="507">
        <v>8116227.6900000004</v>
      </c>
      <c r="K35" s="507">
        <v>26176399.27</v>
      </c>
      <c r="L35" s="510">
        <v>17.98</v>
      </c>
      <c r="M35" s="511">
        <v>63780</v>
      </c>
      <c r="N35" s="513">
        <v>4.58E-2</v>
      </c>
    </row>
    <row r="36" spans="1:14">
      <c r="A36" s="578">
        <v>30</v>
      </c>
      <c r="B36" s="119" t="s">
        <v>1198</v>
      </c>
      <c r="C36" s="506">
        <v>351324</v>
      </c>
      <c r="D36" s="507">
        <v>7287028.1100000003</v>
      </c>
      <c r="E36" s="507">
        <v>2130739.4</v>
      </c>
      <c r="F36" s="507">
        <v>9417767.5099999998</v>
      </c>
      <c r="G36" s="508">
        <v>26.81</v>
      </c>
      <c r="H36" s="509">
        <v>411849</v>
      </c>
      <c r="I36" s="507">
        <v>8543389.8699999992</v>
      </c>
      <c r="J36" s="507">
        <v>2954094.18</v>
      </c>
      <c r="K36" s="507">
        <v>11497484.050000001</v>
      </c>
      <c r="L36" s="510">
        <v>27.92</v>
      </c>
      <c r="M36" s="511">
        <v>60525</v>
      </c>
      <c r="N36" s="513">
        <v>0.17230000000000001</v>
      </c>
    </row>
    <row r="37" spans="1:14">
      <c r="A37" s="578">
        <v>31</v>
      </c>
      <c r="B37" s="119" t="s">
        <v>886</v>
      </c>
      <c r="C37" s="506">
        <v>765460</v>
      </c>
      <c r="D37" s="507">
        <v>144714233.28</v>
      </c>
      <c r="E37" s="507">
        <v>8500302.3000000007</v>
      </c>
      <c r="F37" s="507">
        <v>153214535.58000001</v>
      </c>
      <c r="G37" s="508">
        <v>200.16</v>
      </c>
      <c r="H37" s="509">
        <v>824477</v>
      </c>
      <c r="I37" s="507">
        <v>145846550.22999999</v>
      </c>
      <c r="J37" s="507">
        <v>9307213.8000000007</v>
      </c>
      <c r="K37" s="507">
        <v>155153764.03</v>
      </c>
      <c r="L37" s="510">
        <v>188.18</v>
      </c>
      <c r="M37" s="511">
        <v>59017</v>
      </c>
      <c r="N37" s="513">
        <v>7.7100000000000002E-2</v>
      </c>
    </row>
    <row r="38" spans="1:14" ht="30">
      <c r="A38" s="578">
        <v>32</v>
      </c>
      <c r="B38" s="119" t="s">
        <v>1199</v>
      </c>
      <c r="C38" s="506">
        <v>423476</v>
      </c>
      <c r="D38" s="507">
        <v>6721692.5099999998</v>
      </c>
      <c r="E38" s="507">
        <v>1597256.9</v>
      </c>
      <c r="F38" s="507">
        <v>8318949.4100000001</v>
      </c>
      <c r="G38" s="508">
        <v>19.64</v>
      </c>
      <c r="H38" s="509">
        <v>478681</v>
      </c>
      <c r="I38" s="507">
        <v>8522649.9600000009</v>
      </c>
      <c r="J38" s="507">
        <v>1949264.89</v>
      </c>
      <c r="K38" s="507">
        <v>10471914.85</v>
      </c>
      <c r="L38" s="510">
        <v>21.88</v>
      </c>
      <c r="M38" s="511">
        <v>55205</v>
      </c>
      <c r="N38" s="513">
        <v>0.13039999999999999</v>
      </c>
    </row>
    <row r="39" spans="1:14" ht="60" customHeight="1">
      <c r="A39" s="578">
        <v>33</v>
      </c>
      <c r="B39" s="119" t="s">
        <v>1200</v>
      </c>
      <c r="C39" s="506">
        <v>89711</v>
      </c>
      <c r="D39" s="507">
        <v>2799530.01</v>
      </c>
      <c r="E39" s="507">
        <v>581449.30000000005</v>
      </c>
      <c r="F39" s="507">
        <v>3380979.31</v>
      </c>
      <c r="G39" s="508">
        <v>37.69</v>
      </c>
      <c r="H39" s="509">
        <v>144547</v>
      </c>
      <c r="I39" s="507">
        <v>4507537.0999999996</v>
      </c>
      <c r="J39" s="507">
        <v>903420.3</v>
      </c>
      <c r="K39" s="507">
        <v>5410957.4000000004</v>
      </c>
      <c r="L39" s="510">
        <v>37.43</v>
      </c>
      <c r="M39" s="511">
        <v>54836</v>
      </c>
      <c r="N39" s="513">
        <v>0.61129999999999995</v>
      </c>
    </row>
    <row r="40" spans="1:14">
      <c r="A40" s="578">
        <v>34</v>
      </c>
      <c r="B40" s="119" t="s">
        <v>870</v>
      </c>
      <c r="C40" s="506">
        <v>423425</v>
      </c>
      <c r="D40" s="507">
        <v>414049215.19</v>
      </c>
      <c r="E40" s="507">
        <v>5619687.2999999998</v>
      </c>
      <c r="F40" s="507">
        <v>419668902.49000001</v>
      </c>
      <c r="G40" s="508">
        <v>991.13</v>
      </c>
      <c r="H40" s="509">
        <v>472372</v>
      </c>
      <c r="I40" s="507">
        <v>463999618.94999999</v>
      </c>
      <c r="J40" s="507">
        <v>6259476.5</v>
      </c>
      <c r="K40" s="507">
        <v>470259095.44999999</v>
      </c>
      <c r="L40" s="510">
        <v>995.53</v>
      </c>
      <c r="M40" s="511">
        <v>48947</v>
      </c>
      <c r="N40" s="513">
        <v>0.11559999999999999</v>
      </c>
    </row>
    <row r="41" spans="1:14" ht="15.75" thickBot="1">
      <c r="A41" s="579">
        <v>35</v>
      </c>
      <c r="B41" s="120" t="s">
        <v>1189</v>
      </c>
      <c r="C41" s="514">
        <v>131334</v>
      </c>
      <c r="D41" s="515">
        <v>46415018.049999997</v>
      </c>
      <c r="E41" s="515">
        <v>2297864.7000000002</v>
      </c>
      <c r="F41" s="515">
        <v>48712882.75</v>
      </c>
      <c r="G41" s="516">
        <v>370.91</v>
      </c>
      <c r="H41" s="517">
        <v>179217</v>
      </c>
      <c r="I41" s="515">
        <v>63272793.829999998</v>
      </c>
      <c r="J41" s="515">
        <v>3127462.6</v>
      </c>
      <c r="K41" s="515">
        <v>66400256.43</v>
      </c>
      <c r="L41" s="518">
        <v>370.5</v>
      </c>
      <c r="M41" s="519">
        <v>47883</v>
      </c>
      <c r="N41" s="520">
        <v>0.36459999999999998</v>
      </c>
    </row>
    <row r="43" spans="1:14">
      <c r="A43" s="167" t="s">
        <v>223</v>
      </c>
    </row>
    <row r="44" spans="1:14">
      <c r="A44" s="167" t="s">
        <v>224</v>
      </c>
    </row>
    <row r="45" spans="1:14">
      <c r="A45" s="167" t="s">
        <v>225</v>
      </c>
    </row>
    <row r="46" spans="1:14">
      <c r="A46" t="s">
        <v>143</v>
      </c>
    </row>
  </sheetData>
  <mergeCells count="4">
    <mergeCell ref="C5:G5"/>
    <mergeCell ref="H5:L5"/>
    <mergeCell ref="M5:M6"/>
    <mergeCell ref="N5:N6"/>
  </mergeCells>
  <hyperlinks>
    <hyperlink ref="A1" location="'Table index'!A1" display="Return to Table Index" xr:uid="{12E31715-F1A0-47B5-8ADE-C75CB8CDB862}"/>
  </hyperlinks>
  <pageMargins left="0.70866141732283472" right="0.70866141732283472" top="0.74803149606299213" bottom="0.35433070866141736" header="0.31496062992125984" footer="0.31496062992125984"/>
  <pageSetup paperSize="9" scale="64"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0F6D-A91B-4B55-AA7A-587487E4519E}">
  <sheetPr>
    <tabColor rgb="FF92D050"/>
    <pageSetUpPr fitToPage="1"/>
  </sheetPr>
  <dimension ref="A1:C47"/>
  <sheetViews>
    <sheetView showGridLines="0" zoomScaleNormal="100" workbookViewId="0"/>
  </sheetViews>
  <sheetFormatPr defaultRowHeight="15"/>
  <cols>
    <col min="1" max="1" width="40.42578125" customWidth="1"/>
    <col min="2" max="2" width="15.42578125" customWidth="1"/>
    <col min="3" max="3" width="33.42578125" bestFit="1" customWidth="1"/>
    <col min="4" max="4" width="15.28515625" bestFit="1" customWidth="1"/>
    <col min="5" max="5" width="16.28515625" customWidth="1"/>
    <col min="6" max="6" width="9.85546875" bestFit="1" customWidth="1"/>
    <col min="7" max="7" width="14.7109375" bestFit="1" customWidth="1"/>
    <col min="8" max="8" width="10.5703125" customWidth="1"/>
    <col min="9" max="9" width="16.28515625" bestFit="1" customWidth="1"/>
  </cols>
  <sheetData>
    <row r="1" spans="1:3">
      <c r="A1" s="612" t="s">
        <v>137</v>
      </c>
    </row>
    <row r="2" spans="1:3">
      <c r="A2" s="110" t="s">
        <v>404</v>
      </c>
    </row>
    <row r="3" spans="1:3">
      <c r="A3" t="s">
        <v>229</v>
      </c>
    </row>
    <row r="4" spans="1:3" ht="15.75" thickBot="1"/>
    <row r="5" spans="1:3">
      <c r="A5" s="598" t="s">
        <v>405</v>
      </c>
      <c r="B5" s="600" t="s">
        <v>406</v>
      </c>
      <c r="C5" s="599" t="s">
        <v>407</v>
      </c>
    </row>
    <row r="6" spans="1:3">
      <c r="A6" s="625" t="s">
        <v>1201</v>
      </c>
      <c r="B6" s="623">
        <v>1204106</v>
      </c>
      <c r="C6" s="624">
        <v>5407659</v>
      </c>
    </row>
    <row r="7" spans="1:3" ht="30">
      <c r="A7" s="625" t="s">
        <v>1202</v>
      </c>
      <c r="B7" s="623">
        <v>673994</v>
      </c>
      <c r="C7" s="624">
        <v>3950969</v>
      </c>
    </row>
    <row r="8" spans="1:3">
      <c r="A8" s="625" t="s">
        <v>1203</v>
      </c>
      <c r="B8" s="623">
        <v>652966</v>
      </c>
      <c r="C8" s="624">
        <v>2683893</v>
      </c>
    </row>
    <row r="9" spans="1:3" ht="30">
      <c r="A9" s="625" t="s">
        <v>1204</v>
      </c>
      <c r="B9" s="623">
        <v>380394</v>
      </c>
      <c r="C9" s="624">
        <v>3165461</v>
      </c>
    </row>
    <row r="10" spans="1:3" ht="45">
      <c r="A10" s="626" t="s">
        <v>1205</v>
      </c>
      <c r="B10" s="623">
        <v>155607</v>
      </c>
      <c r="C10" s="624">
        <v>2164980</v>
      </c>
    </row>
    <row r="11" spans="1:3">
      <c r="A11" s="756" t="s">
        <v>408</v>
      </c>
      <c r="B11" s="757"/>
      <c r="C11" s="758"/>
    </row>
    <row r="12" spans="1:3">
      <c r="A12" s="627" t="s">
        <v>881</v>
      </c>
      <c r="B12" s="623">
        <v>653396</v>
      </c>
      <c r="C12" s="628">
        <v>2196304</v>
      </c>
    </row>
    <row r="13" spans="1:3">
      <c r="A13" s="629" t="s">
        <v>923</v>
      </c>
      <c r="B13" s="623">
        <v>591874</v>
      </c>
      <c r="C13" s="628">
        <v>2476155</v>
      </c>
    </row>
    <row r="14" spans="1:3">
      <c r="A14" s="629" t="s">
        <v>872</v>
      </c>
      <c r="B14" s="623">
        <v>411663</v>
      </c>
      <c r="C14" s="628">
        <v>2819530</v>
      </c>
    </row>
    <row r="15" spans="1:3">
      <c r="A15" s="629" t="s">
        <v>909</v>
      </c>
      <c r="B15" s="623">
        <v>390275</v>
      </c>
      <c r="C15" s="628">
        <v>1915899</v>
      </c>
    </row>
    <row r="16" spans="1:3">
      <c r="A16" s="630" t="s">
        <v>922</v>
      </c>
      <c r="B16" s="623">
        <v>297208</v>
      </c>
      <c r="C16" s="628">
        <v>2029344</v>
      </c>
    </row>
    <row r="17" spans="1:3">
      <c r="A17" s="756" t="s">
        <v>409</v>
      </c>
      <c r="B17" s="757"/>
      <c r="C17" s="758"/>
    </row>
    <row r="18" spans="1:3">
      <c r="A18" s="631" t="s">
        <v>1206</v>
      </c>
      <c r="B18" s="623">
        <v>1379294</v>
      </c>
      <c r="C18" s="628">
        <v>1393861</v>
      </c>
    </row>
    <row r="19" spans="1:3">
      <c r="A19" s="632" t="s">
        <v>1207</v>
      </c>
      <c r="B19" s="623">
        <v>816026</v>
      </c>
      <c r="C19" s="628">
        <v>1350696</v>
      </c>
    </row>
    <row r="20" spans="1:3">
      <c r="A20" s="632" t="s">
        <v>1208</v>
      </c>
      <c r="B20" s="623">
        <v>546007</v>
      </c>
      <c r="C20" s="628">
        <v>885105</v>
      </c>
    </row>
    <row r="21" spans="1:3">
      <c r="A21" s="632" t="s">
        <v>1209</v>
      </c>
      <c r="B21" s="623">
        <v>512747</v>
      </c>
      <c r="C21" s="628">
        <v>860742</v>
      </c>
    </row>
    <row r="22" spans="1:3" ht="15.75" thickBot="1">
      <c r="A22" s="633" t="s">
        <v>1210</v>
      </c>
      <c r="B22" s="634">
        <v>455458</v>
      </c>
      <c r="C22" s="635">
        <v>732888</v>
      </c>
    </row>
    <row r="23" spans="1:3">
      <c r="A23" t="s">
        <v>410</v>
      </c>
    </row>
    <row r="26" spans="1:3">
      <c r="A26" s="110" t="s">
        <v>411</v>
      </c>
    </row>
    <row r="27" spans="1:3">
      <c r="A27" t="s">
        <v>229</v>
      </c>
    </row>
    <row r="28" spans="1:3" ht="15.75" thickBot="1"/>
    <row r="29" spans="1:3">
      <c r="A29" s="598" t="s">
        <v>405</v>
      </c>
      <c r="B29" s="600" t="s">
        <v>406</v>
      </c>
      <c r="C29" s="599" t="s">
        <v>412</v>
      </c>
    </row>
    <row r="30" spans="1:3">
      <c r="A30" s="625" t="s">
        <v>1211</v>
      </c>
      <c r="B30" s="621">
        <v>157170675</v>
      </c>
      <c r="C30" s="622">
        <v>1128583887</v>
      </c>
    </row>
    <row r="31" spans="1:3" ht="30">
      <c r="A31" s="625" t="s">
        <v>1212</v>
      </c>
      <c r="B31" s="621">
        <v>156767612</v>
      </c>
      <c r="C31" s="622">
        <v>1586765649</v>
      </c>
    </row>
    <row r="32" spans="1:3">
      <c r="A32" s="629" t="s">
        <v>1213</v>
      </c>
      <c r="B32" s="621">
        <v>135240721</v>
      </c>
      <c r="C32" s="622">
        <v>158330283</v>
      </c>
    </row>
    <row r="33" spans="1:3">
      <c r="A33" s="629" t="s">
        <v>1214</v>
      </c>
      <c r="B33" s="621">
        <v>102974793</v>
      </c>
      <c r="C33" s="622">
        <v>355708682</v>
      </c>
    </row>
    <row r="34" spans="1:3" ht="30">
      <c r="A34" s="625" t="s">
        <v>1215</v>
      </c>
      <c r="B34" s="621">
        <v>86787329</v>
      </c>
      <c r="C34" s="622">
        <v>404017275</v>
      </c>
    </row>
    <row r="35" spans="1:3">
      <c r="A35" s="756" t="s">
        <v>408</v>
      </c>
      <c r="B35" s="757"/>
      <c r="C35" s="758"/>
    </row>
    <row r="36" spans="1:3">
      <c r="A36" s="629" t="s">
        <v>889</v>
      </c>
      <c r="B36" s="621">
        <v>135508052</v>
      </c>
      <c r="C36" s="622">
        <v>139381650</v>
      </c>
    </row>
    <row r="37" spans="1:3">
      <c r="A37" s="625" t="s">
        <v>869</v>
      </c>
      <c r="B37" s="621">
        <v>115970116</v>
      </c>
      <c r="C37" s="622">
        <v>482137569</v>
      </c>
    </row>
    <row r="38" spans="1:3">
      <c r="A38" s="629" t="s">
        <v>866</v>
      </c>
      <c r="B38" s="621">
        <v>102860323</v>
      </c>
      <c r="C38" s="622">
        <v>669833956</v>
      </c>
    </row>
    <row r="39" spans="1:3">
      <c r="A39" s="629" t="s">
        <v>887</v>
      </c>
      <c r="B39" s="621">
        <v>83860455</v>
      </c>
      <c r="C39" s="622">
        <v>142784560</v>
      </c>
    </row>
    <row r="40" spans="1:3">
      <c r="A40" s="629" t="s">
        <v>868</v>
      </c>
      <c r="B40" s="621">
        <v>81884186</v>
      </c>
      <c r="C40" s="622">
        <v>517329069</v>
      </c>
    </row>
    <row r="41" spans="1:3">
      <c r="A41" s="756" t="s">
        <v>409</v>
      </c>
      <c r="B41" s="757"/>
      <c r="C41" s="758"/>
    </row>
    <row r="42" spans="1:3">
      <c r="A42" s="632" t="s">
        <v>1206</v>
      </c>
      <c r="B42" s="621">
        <v>1379294</v>
      </c>
      <c r="C42" s="622">
        <v>1393861</v>
      </c>
    </row>
    <row r="43" spans="1:3">
      <c r="A43" s="632" t="s">
        <v>1207</v>
      </c>
      <c r="B43" s="621">
        <v>816026</v>
      </c>
      <c r="C43" s="622">
        <v>1350696</v>
      </c>
    </row>
    <row r="44" spans="1:3">
      <c r="A44" s="632" t="s">
        <v>1208</v>
      </c>
      <c r="B44" s="621">
        <v>546007</v>
      </c>
      <c r="C44" s="622">
        <v>885105</v>
      </c>
    </row>
    <row r="45" spans="1:3">
      <c r="A45" s="632" t="s">
        <v>1209</v>
      </c>
      <c r="B45" s="621">
        <v>512747</v>
      </c>
      <c r="C45" s="622">
        <v>860742</v>
      </c>
    </row>
    <row r="46" spans="1:3" ht="15.75" thickBot="1">
      <c r="A46" s="633" t="s">
        <v>1210</v>
      </c>
      <c r="B46" s="636">
        <v>455458</v>
      </c>
      <c r="C46" s="618">
        <v>732888</v>
      </c>
    </row>
    <row r="47" spans="1:3">
      <c r="A47" t="s">
        <v>410</v>
      </c>
    </row>
  </sheetData>
  <mergeCells count="4">
    <mergeCell ref="A35:C35"/>
    <mergeCell ref="A41:C41"/>
    <mergeCell ref="A11:C11"/>
    <mergeCell ref="A17:C17"/>
  </mergeCells>
  <hyperlinks>
    <hyperlink ref="A1" location="'Table index'!A1" display="Return to Table Index" xr:uid="{9474B4EB-676C-4D19-9081-8EE9446C277E}"/>
  </hyperlinks>
  <pageMargins left="0.70866141732283472" right="0.70866141732283472" top="0.74803149606299213" bottom="0.35433070866141736" header="0.31496062992125984" footer="0.31496062992125984"/>
  <pageSetup paperSize="9" scale="96"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19A8-93ED-40E9-8F01-263CE562BFDA}">
  <sheetPr>
    <tabColor rgb="FF92D050"/>
    <pageSetUpPr fitToPage="1"/>
  </sheetPr>
  <dimension ref="A1:E64"/>
  <sheetViews>
    <sheetView showGridLines="0" workbookViewId="0"/>
  </sheetViews>
  <sheetFormatPr defaultRowHeight="15"/>
  <cols>
    <col min="1" max="1" width="74.85546875" customWidth="1"/>
    <col min="2" max="2" width="21.42578125" customWidth="1"/>
    <col min="3" max="3" width="22.28515625" customWidth="1"/>
    <col min="4" max="5" width="18.42578125" customWidth="1"/>
  </cols>
  <sheetData>
    <row r="1" spans="1:5">
      <c r="A1" s="612" t="s">
        <v>137</v>
      </c>
    </row>
    <row r="2" spans="1:5">
      <c r="A2" s="110" t="s">
        <v>413</v>
      </c>
    </row>
    <row r="3" spans="1:5">
      <c r="A3" t="s">
        <v>414</v>
      </c>
    </row>
    <row r="4" spans="1:5" ht="15.75" thickBot="1"/>
    <row r="5" spans="1:5" ht="30" customHeight="1">
      <c r="A5" s="61" t="s">
        <v>415</v>
      </c>
      <c r="B5" s="56" t="s">
        <v>233</v>
      </c>
      <c r="C5" s="57" t="s">
        <v>416</v>
      </c>
      <c r="D5" s="470" t="s">
        <v>417</v>
      </c>
      <c r="E5" s="58" t="s">
        <v>418</v>
      </c>
    </row>
    <row r="6" spans="1:5">
      <c r="A6" s="526" t="s">
        <v>419</v>
      </c>
      <c r="B6" s="436">
        <v>51250518</v>
      </c>
      <c r="C6" s="126">
        <v>0.64254529999999999</v>
      </c>
      <c r="D6" s="413">
        <v>1603577172.03</v>
      </c>
      <c r="E6" s="104">
        <v>0.2659492</v>
      </c>
    </row>
    <row r="7" spans="1:5">
      <c r="A7" s="526" t="s">
        <v>420</v>
      </c>
      <c r="B7" s="436">
        <v>12583510</v>
      </c>
      <c r="C7" s="126">
        <v>0.3171234</v>
      </c>
      <c r="D7" s="413">
        <v>911751511.34000003</v>
      </c>
      <c r="E7" s="104">
        <v>9.5174930000000005E-2</v>
      </c>
    </row>
    <row r="8" spans="1:5">
      <c r="A8" s="526" t="s">
        <v>421</v>
      </c>
      <c r="B8" s="436">
        <v>99514037</v>
      </c>
      <c r="C8" s="126">
        <v>0.82743539999999993</v>
      </c>
      <c r="D8" s="413">
        <v>1324769358.5799999</v>
      </c>
      <c r="E8" s="104">
        <v>0.57056040000000008</v>
      </c>
    </row>
    <row r="9" spans="1:5">
      <c r="A9" s="526" t="s">
        <v>422</v>
      </c>
      <c r="B9" s="436">
        <v>5709232</v>
      </c>
      <c r="C9" s="126">
        <v>0.76897720000000003</v>
      </c>
      <c r="D9" s="413">
        <v>521431725.85000002</v>
      </c>
      <c r="E9" s="104">
        <v>0.1210801</v>
      </c>
    </row>
    <row r="10" spans="1:5">
      <c r="A10" s="526" t="s">
        <v>423</v>
      </c>
      <c r="B10" s="436">
        <v>8860737</v>
      </c>
      <c r="C10" s="126">
        <v>0.6234111</v>
      </c>
      <c r="D10" s="413">
        <v>359369723.77999997</v>
      </c>
      <c r="E10" s="104">
        <v>0.2789547</v>
      </c>
    </row>
    <row r="11" spans="1:5">
      <c r="A11" s="526" t="s">
        <v>424</v>
      </c>
      <c r="B11" s="436">
        <v>6937858</v>
      </c>
      <c r="C11" s="126">
        <v>0.91380319999999993</v>
      </c>
      <c r="D11" s="413">
        <v>172092903.25</v>
      </c>
      <c r="E11" s="104">
        <v>0.47231050000000002</v>
      </c>
    </row>
    <row r="12" spans="1:5">
      <c r="A12" s="526" t="s">
        <v>425</v>
      </c>
      <c r="B12" s="436">
        <v>24671352</v>
      </c>
      <c r="C12" s="126">
        <v>0.91282169999999996</v>
      </c>
      <c r="D12" s="413">
        <v>1150103997.51</v>
      </c>
      <c r="E12" s="104">
        <v>0.14371420000000001</v>
      </c>
    </row>
    <row r="13" spans="1:5">
      <c r="A13" s="526" t="s">
        <v>426</v>
      </c>
      <c r="B13" s="436">
        <v>5028593</v>
      </c>
      <c r="C13" s="126">
        <v>0.45245820000000003</v>
      </c>
      <c r="D13" s="413">
        <v>5585340471.0299997</v>
      </c>
      <c r="E13" s="104">
        <v>6.7905510000000002E-2</v>
      </c>
    </row>
    <row r="14" spans="1:5">
      <c r="A14" s="526" t="s">
        <v>427</v>
      </c>
      <c r="B14" s="436">
        <v>11618388</v>
      </c>
      <c r="C14" s="126">
        <v>0.67196359999999999</v>
      </c>
      <c r="D14" s="413">
        <v>735115473.10000002</v>
      </c>
      <c r="E14" s="104">
        <v>8.5430919999999994E-2</v>
      </c>
    </row>
    <row r="15" spans="1:5">
      <c r="A15" s="526" t="s">
        <v>428</v>
      </c>
      <c r="B15" s="436">
        <v>76492675</v>
      </c>
      <c r="C15" s="126">
        <v>0.7388482999999999</v>
      </c>
      <c r="D15" s="413">
        <v>1890160819.5599999</v>
      </c>
      <c r="E15" s="104">
        <v>0.35113689999999997</v>
      </c>
    </row>
    <row r="16" spans="1:5">
      <c r="A16" s="526" t="s">
        <v>429</v>
      </c>
      <c r="B16" s="436">
        <v>176073</v>
      </c>
      <c r="C16" s="126">
        <v>0.1046668</v>
      </c>
      <c r="D16" s="413">
        <v>6686913.6699999999</v>
      </c>
      <c r="E16" s="104">
        <v>0.14419560000000001</v>
      </c>
    </row>
    <row r="17" spans="1:5">
      <c r="A17" s="526" t="s">
        <v>430</v>
      </c>
      <c r="B17" s="436">
        <v>13131978</v>
      </c>
      <c r="C17" s="126">
        <v>0.4553854</v>
      </c>
      <c r="D17" s="413">
        <v>1384417713.3299999</v>
      </c>
      <c r="E17" s="104">
        <v>9.9786459999999993E-2</v>
      </c>
    </row>
    <row r="18" spans="1:5">
      <c r="A18" s="526" t="s">
        <v>431</v>
      </c>
      <c r="B18" s="436">
        <v>10037832</v>
      </c>
      <c r="C18" s="126">
        <v>0.2199363</v>
      </c>
      <c r="D18" s="413">
        <v>828284953.10000002</v>
      </c>
      <c r="E18" s="104">
        <v>2.9070019999999999E-2</v>
      </c>
    </row>
    <row r="19" spans="1:5" ht="15.75" thickBot="1">
      <c r="A19" s="527" t="s">
        <v>432</v>
      </c>
      <c r="B19" s="475">
        <v>134589</v>
      </c>
      <c r="C19" s="476">
        <v>0.47816690000000001</v>
      </c>
      <c r="D19" s="416">
        <v>29236370.010000002</v>
      </c>
      <c r="E19" s="454">
        <v>0.31447749999999997</v>
      </c>
    </row>
    <row r="20" spans="1:5">
      <c r="A20" t="s">
        <v>433</v>
      </c>
    </row>
    <row r="42" spans="1:3">
      <c r="A42" s="110" t="s">
        <v>434</v>
      </c>
    </row>
    <row r="43" spans="1:3">
      <c r="A43" t="s">
        <v>414</v>
      </c>
    </row>
    <row r="44" spans="1:3" ht="15.75" thickBot="1"/>
    <row r="45" spans="1:3" ht="30" customHeight="1">
      <c r="A45" s="61" t="s">
        <v>415</v>
      </c>
      <c r="B45" s="57" t="s">
        <v>416</v>
      </c>
      <c r="C45" s="58" t="s">
        <v>435</v>
      </c>
    </row>
    <row r="46" spans="1:3">
      <c r="A46" s="526" t="s">
        <v>436</v>
      </c>
      <c r="B46" s="126">
        <v>0.1414</v>
      </c>
      <c r="C46" s="104">
        <v>0.14419999999999999</v>
      </c>
    </row>
    <row r="47" spans="1:3">
      <c r="A47" s="526" t="s">
        <v>437</v>
      </c>
      <c r="B47" s="126">
        <v>1.7100000000000001E-2</v>
      </c>
      <c r="C47" s="104">
        <v>2.93E-2</v>
      </c>
    </row>
    <row r="48" spans="1:3">
      <c r="A48" s="526" t="s">
        <v>438</v>
      </c>
      <c r="B48" s="126">
        <v>0.35349999999999998</v>
      </c>
      <c r="C48" s="104">
        <v>0.25559999999999999</v>
      </c>
    </row>
    <row r="49" spans="1:3">
      <c r="A49" s="526" t="s">
        <v>439</v>
      </c>
      <c r="B49" s="126">
        <v>1.8800000000000001E-2</v>
      </c>
      <c r="C49" s="104">
        <v>2.1299999999999999E-2</v>
      </c>
    </row>
    <row r="50" spans="1:3">
      <c r="A50" s="526" t="s">
        <v>440</v>
      </c>
      <c r="B50" s="126">
        <v>2.3699999999999999E-2</v>
      </c>
      <c r="C50" s="104">
        <v>3.39E-2</v>
      </c>
    </row>
    <row r="51" spans="1:3">
      <c r="A51" s="526" t="s">
        <v>441</v>
      </c>
      <c r="B51" s="126">
        <v>2.7199999999999998E-2</v>
      </c>
      <c r="C51" s="104">
        <v>2.75E-2</v>
      </c>
    </row>
    <row r="52" spans="1:3">
      <c r="A52" s="526" t="s">
        <v>442</v>
      </c>
      <c r="B52" s="126">
        <v>9.6699999999999994E-2</v>
      </c>
      <c r="C52" s="104">
        <v>5.5899999999999998E-2</v>
      </c>
    </row>
    <row r="53" spans="1:3">
      <c r="A53" s="526" t="s">
        <v>443</v>
      </c>
      <c r="B53" s="126">
        <v>9.7999999999999997E-3</v>
      </c>
      <c r="C53" s="104">
        <v>0.1283</v>
      </c>
    </row>
    <row r="54" spans="1:3">
      <c r="A54" s="526" t="s">
        <v>444</v>
      </c>
      <c r="B54" s="126">
        <v>3.3500000000000002E-2</v>
      </c>
      <c r="C54" s="104">
        <v>2.12E-2</v>
      </c>
    </row>
    <row r="55" spans="1:3">
      <c r="A55" s="526" t="s">
        <v>445</v>
      </c>
      <c r="B55" s="126">
        <v>0.2427</v>
      </c>
      <c r="C55" s="104">
        <v>0.22439999999999999</v>
      </c>
    </row>
    <row r="56" spans="1:3">
      <c r="A56" s="526" t="s">
        <v>446</v>
      </c>
      <c r="B56" s="469" t="s">
        <v>447</v>
      </c>
      <c r="C56" s="647" t="s">
        <v>447</v>
      </c>
    </row>
    <row r="57" spans="1:3">
      <c r="A57" s="526" t="s">
        <v>448</v>
      </c>
      <c r="B57" s="126">
        <v>2.5700000000000001E-2</v>
      </c>
      <c r="C57" s="104">
        <v>4.6699999999999998E-2</v>
      </c>
    </row>
    <row r="58" spans="1:3">
      <c r="A58" s="526" t="s">
        <v>449</v>
      </c>
      <c r="B58" s="126">
        <v>9.4999999999999998E-3</v>
      </c>
      <c r="C58" s="104">
        <v>8.0999999999999996E-3</v>
      </c>
    </row>
    <row r="59" spans="1:3">
      <c r="A59" s="526" t="s">
        <v>450</v>
      </c>
      <c r="B59" s="469" t="s">
        <v>447</v>
      </c>
      <c r="C59" s="104">
        <v>3.0999999999999999E-3</v>
      </c>
    </row>
    <row r="60" spans="1:3" ht="15.75" thickBot="1">
      <c r="A60" s="528" t="s">
        <v>156</v>
      </c>
      <c r="B60" s="307">
        <f>SUM(B46:B59)</f>
        <v>0.99959999999999993</v>
      </c>
      <c r="C60" s="107">
        <f>SUM(C46:C59)</f>
        <v>0.99949999999999972</v>
      </c>
    </row>
    <row r="62" spans="1:3">
      <c r="A62" s="128" t="s">
        <v>451</v>
      </c>
    </row>
    <row r="63" spans="1:3">
      <c r="A63" s="128"/>
    </row>
    <row r="64" spans="1:3">
      <c r="A64" s="167" t="s">
        <v>452</v>
      </c>
    </row>
  </sheetData>
  <hyperlinks>
    <hyperlink ref="A1" location="'Table index'!A1" display="Return to Table Index" xr:uid="{F655DF7F-4311-418B-9E9E-93E46C9157AD}"/>
  </hyperlinks>
  <pageMargins left="0.70866141732283472" right="0.70866141732283472" top="0.74803149606299213" bottom="0.35433070866141736" header="0.31496062992125984" footer="0.31496062992125984"/>
  <pageSetup paperSize="9" scale="52"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I18"/>
  <sheetViews>
    <sheetView showGridLines="0" zoomScaleNormal="100" workbookViewId="0"/>
  </sheetViews>
  <sheetFormatPr defaultRowHeight="15"/>
  <cols>
    <col min="1" max="1" width="2.28515625" customWidth="1"/>
    <col min="2" max="2" width="20" customWidth="1"/>
    <col min="3" max="5" width="18.42578125" customWidth="1"/>
    <col min="6" max="6" width="13.7109375" bestFit="1" customWidth="1"/>
    <col min="7" max="7" width="19" bestFit="1" customWidth="1"/>
    <col min="8" max="8" width="19" customWidth="1"/>
    <col min="9" max="9" width="15.5703125" customWidth="1"/>
  </cols>
  <sheetData>
    <row r="1" spans="1:9">
      <c r="A1" s="612" t="s">
        <v>137</v>
      </c>
    </row>
    <row r="2" spans="1:9">
      <c r="A2" s="110" t="s">
        <v>453</v>
      </c>
    </row>
    <row r="3" spans="1:9">
      <c r="A3" t="s">
        <v>454</v>
      </c>
    </row>
    <row r="4" spans="1:9" ht="15.75" thickBot="1"/>
    <row r="5" spans="1:9" ht="30">
      <c r="A5" s="736" t="s">
        <v>455</v>
      </c>
      <c r="B5" s="761"/>
      <c r="C5" s="130" t="s">
        <v>217</v>
      </c>
      <c r="D5" s="130" t="s">
        <v>456</v>
      </c>
      <c r="E5" s="130" t="s">
        <v>233</v>
      </c>
      <c r="F5" s="113" t="s">
        <v>457</v>
      </c>
      <c r="G5" s="113" t="s">
        <v>200</v>
      </c>
      <c r="H5" s="114" t="s">
        <v>458</v>
      </c>
      <c r="I5" s="350" t="s">
        <v>459</v>
      </c>
    </row>
    <row r="6" spans="1:9">
      <c r="A6" s="762" t="s">
        <v>460</v>
      </c>
      <c r="B6" s="763"/>
      <c r="C6" s="103">
        <v>32771423</v>
      </c>
      <c r="D6" s="103">
        <v>2498626</v>
      </c>
      <c r="E6" s="103">
        <v>35270049</v>
      </c>
      <c r="F6" s="126">
        <f>IFERROR(E6/E$10,"")</f>
        <v>0.10747124491543186</v>
      </c>
      <c r="G6" s="413">
        <v>12270070704.309999</v>
      </c>
      <c r="H6" s="413">
        <v>490761196.55000001</v>
      </c>
      <c r="I6" s="104">
        <f>IFERROR((G6+H6)/(G$10+H$10),"")</f>
        <v>0.56240004671440358</v>
      </c>
    </row>
    <row r="7" spans="1:9">
      <c r="A7" s="762" t="s">
        <v>461</v>
      </c>
      <c r="B7" s="763"/>
      <c r="C7" s="103">
        <v>182637896</v>
      </c>
      <c r="D7" s="103">
        <v>99160076</v>
      </c>
      <c r="E7" s="103">
        <v>281797972</v>
      </c>
      <c r="F7" s="126">
        <f>IFERROR(E7/E$10,"")</f>
        <v>0.85866563058883216</v>
      </c>
      <c r="G7" s="413">
        <v>4884367876.1700001</v>
      </c>
      <c r="H7" s="413">
        <v>2996276029.5900002</v>
      </c>
      <c r="I7" s="104">
        <f t="shared" ref="I7:I9" si="0">IFERROR((G7+H7)/(G$10+H$10),"")</f>
        <v>0.34731861803150238</v>
      </c>
    </row>
    <row r="8" spans="1:9" ht="17.25">
      <c r="A8" s="762" t="s">
        <v>462</v>
      </c>
      <c r="B8" s="763"/>
      <c r="C8" s="103">
        <v>10478086</v>
      </c>
      <c r="D8" s="103">
        <v>544440</v>
      </c>
      <c r="E8" s="103">
        <v>11022526</v>
      </c>
      <c r="F8" s="126">
        <f>IFERROR(E8/E$10,"")</f>
        <v>3.3586701037265798E-2</v>
      </c>
      <c r="G8" s="413">
        <v>1902609333.5899999</v>
      </c>
      <c r="H8" s="413">
        <v>141381685.30000001</v>
      </c>
      <c r="I8" s="104">
        <f t="shared" si="0"/>
        <v>9.0083519118380168E-2</v>
      </c>
    </row>
    <row r="9" spans="1:9" ht="17.25">
      <c r="A9" s="762" t="s">
        <v>463</v>
      </c>
      <c r="B9" s="763"/>
      <c r="C9" s="103">
        <v>78115</v>
      </c>
      <c r="D9" s="103">
        <v>12602</v>
      </c>
      <c r="E9" s="103">
        <v>90717</v>
      </c>
      <c r="F9" s="126">
        <f>IFERROR(E9/E$10,"")</f>
        <v>2.7642345847019468E-4</v>
      </c>
      <c r="G9" s="413">
        <v>3690812.6</v>
      </c>
      <c r="H9" s="413">
        <v>797626.67</v>
      </c>
      <c r="I9" s="104">
        <f t="shared" si="0"/>
        <v>1.9781613571389825E-4</v>
      </c>
    </row>
    <row r="10" spans="1:9" ht="15.75" thickBot="1">
      <c r="A10" s="759" t="s">
        <v>156</v>
      </c>
      <c r="B10" s="760"/>
      <c r="C10" s="106">
        <f t="shared" ref="C10:H10" si="1">SUM(C6:C9)</f>
        <v>225965520</v>
      </c>
      <c r="D10" s="106">
        <f t="shared" si="1"/>
        <v>102215744</v>
      </c>
      <c r="E10" s="106">
        <f t="shared" si="1"/>
        <v>328181264</v>
      </c>
      <c r="F10" s="307">
        <f t="shared" si="1"/>
        <v>1</v>
      </c>
      <c r="G10" s="414">
        <f t="shared" si="1"/>
        <v>19060738726.669998</v>
      </c>
      <c r="H10" s="414">
        <f t="shared" si="1"/>
        <v>3629216538.1100006</v>
      </c>
      <c r="I10" s="107">
        <f>SUM(I6:I9)</f>
        <v>1</v>
      </c>
    </row>
    <row r="12" spans="1:9" ht="17.25">
      <c r="A12" s="580">
        <v>1</v>
      </c>
      <c r="B12" s="128" t="s">
        <v>464</v>
      </c>
    </row>
    <row r="13" spans="1:9">
      <c r="B13" s="128" t="s">
        <v>465</v>
      </c>
    </row>
    <row r="14" spans="1:9">
      <c r="B14" s="128" t="s">
        <v>466</v>
      </c>
    </row>
    <row r="15" spans="1:9">
      <c r="B15" s="128" t="s">
        <v>467</v>
      </c>
    </row>
    <row r="16" spans="1:9" ht="17.25">
      <c r="A16" s="580">
        <v>2</v>
      </c>
      <c r="B16" s="128" t="s">
        <v>468</v>
      </c>
    </row>
    <row r="17" spans="1:2" ht="17.25">
      <c r="A17" s="580">
        <v>3</v>
      </c>
      <c r="B17" s="128" t="s">
        <v>469</v>
      </c>
    </row>
    <row r="18" spans="1:2">
      <c r="A18" s="128"/>
    </row>
  </sheetData>
  <mergeCells count="6">
    <mergeCell ref="A10:B10"/>
    <mergeCell ref="A5:B5"/>
    <mergeCell ref="A6:B6"/>
    <mergeCell ref="A7:B7"/>
    <mergeCell ref="A8:B8"/>
    <mergeCell ref="A9:B9"/>
  </mergeCells>
  <hyperlinks>
    <hyperlink ref="A1" location="'Table index'!A1" display="Return to Table Index" xr:uid="{C0E0156E-FF98-4777-994E-80DE46018FA5}"/>
  </hyperlinks>
  <pageMargins left="0.70866141732283472" right="0.70866141732283472" top="0.74803149606299213" bottom="0.35433070866141736" header="0.31496062992125984" footer="0.31496062992125984"/>
  <pageSetup paperSize="9" scale="91"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ignoredErrors>
    <ignoredError sqref="A13:A15"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I30"/>
  <sheetViews>
    <sheetView showGridLines="0" workbookViewId="0"/>
  </sheetViews>
  <sheetFormatPr defaultRowHeight="15"/>
  <cols>
    <col min="1" max="1" width="7.28515625" customWidth="1"/>
    <col min="2" max="2" width="49.42578125" customWidth="1"/>
    <col min="3" max="3" width="14.5703125" customWidth="1"/>
    <col min="4" max="4" width="19.140625" customWidth="1"/>
    <col min="5" max="5" width="15.42578125" customWidth="1"/>
    <col min="6" max="6" width="14.85546875" style="155" customWidth="1"/>
    <col min="7" max="7" width="18.42578125" style="155" customWidth="1"/>
    <col min="8" max="8" width="15.42578125" style="155" customWidth="1"/>
    <col min="9" max="9" width="16.85546875" style="155" customWidth="1"/>
  </cols>
  <sheetData>
    <row r="1" spans="1:9">
      <c r="A1" s="612" t="s">
        <v>137</v>
      </c>
    </row>
    <row r="2" spans="1:9">
      <c r="A2" s="110" t="s">
        <v>470</v>
      </c>
    </row>
    <row r="3" spans="1:9">
      <c r="A3" t="s">
        <v>471</v>
      </c>
    </row>
    <row r="4" spans="1:9" ht="15.75" thickBot="1"/>
    <row r="5" spans="1:9" ht="60" customHeight="1">
      <c r="A5" s="129" t="s">
        <v>251</v>
      </c>
      <c r="B5" s="113" t="s">
        <v>472</v>
      </c>
      <c r="C5" s="130" t="s">
        <v>217</v>
      </c>
      <c r="D5" s="130" t="s">
        <v>473</v>
      </c>
      <c r="E5" s="130" t="s">
        <v>474</v>
      </c>
      <c r="F5" s="415" t="s">
        <v>200</v>
      </c>
      <c r="G5" s="415" t="s">
        <v>234</v>
      </c>
      <c r="H5" s="415" t="s">
        <v>219</v>
      </c>
      <c r="I5" s="417" t="s">
        <v>475</v>
      </c>
    </row>
    <row r="6" spans="1:9">
      <c r="A6" s="312">
        <v>1</v>
      </c>
      <c r="B6" s="131" t="s">
        <v>1285</v>
      </c>
      <c r="C6" s="103">
        <v>1472018</v>
      </c>
      <c r="D6" s="325">
        <v>154808</v>
      </c>
      <c r="E6" s="103">
        <f>SUM(C6:D6)</f>
        <v>1626826</v>
      </c>
      <c r="F6" s="447">
        <v>1351514812.2</v>
      </c>
      <c r="G6" s="413">
        <v>21834143.670000002</v>
      </c>
      <c r="H6" s="426">
        <v>1373348955.8699999</v>
      </c>
      <c r="I6" s="418">
        <v>1196971934.2</v>
      </c>
    </row>
    <row r="7" spans="1:9">
      <c r="A7" s="312">
        <v>2</v>
      </c>
      <c r="B7" s="131" t="s">
        <v>1286</v>
      </c>
      <c r="C7" s="103">
        <v>5916180</v>
      </c>
      <c r="D7" s="103">
        <v>1606109</v>
      </c>
      <c r="E7" s="103">
        <f t="shared" ref="E7:E25" si="0">SUM(C7:D7)</f>
        <v>7522289</v>
      </c>
      <c r="F7" s="447">
        <v>1092293436.5</v>
      </c>
      <c r="G7" s="413">
        <v>66480096.57</v>
      </c>
      <c r="H7" s="426">
        <v>1158773533.0699999</v>
      </c>
      <c r="I7" s="418">
        <v>961013024.00999999</v>
      </c>
    </row>
    <row r="8" spans="1:9">
      <c r="A8" s="312">
        <v>3</v>
      </c>
      <c r="B8" s="131" t="s">
        <v>1287</v>
      </c>
      <c r="C8" s="103">
        <v>1985799</v>
      </c>
      <c r="D8" s="103">
        <v>287267</v>
      </c>
      <c r="E8" s="103">
        <f t="shared" si="0"/>
        <v>2273066</v>
      </c>
      <c r="F8" s="447">
        <v>968610358.42999995</v>
      </c>
      <c r="G8" s="413">
        <v>22720423.809999999</v>
      </c>
      <c r="H8" s="426">
        <v>991330782.24000001</v>
      </c>
      <c r="I8" s="418">
        <v>905184318.34000003</v>
      </c>
    </row>
    <row r="9" spans="1:9">
      <c r="A9" s="312">
        <v>4</v>
      </c>
      <c r="B9" s="131" t="s">
        <v>1288</v>
      </c>
      <c r="C9" s="103">
        <v>44464435</v>
      </c>
      <c r="D9" s="325">
        <v>21093646</v>
      </c>
      <c r="E9" s="103">
        <f t="shared" si="0"/>
        <v>65558081</v>
      </c>
      <c r="F9" s="447">
        <v>684229971.37</v>
      </c>
      <c r="G9" s="413">
        <v>233629662.34999999</v>
      </c>
      <c r="H9" s="426">
        <v>917859633.72000003</v>
      </c>
      <c r="I9" s="418">
        <v>354000970.49000001</v>
      </c>
    </row>
    <row r="10" spans="1:9">
      <c r="A10" s="312">
        <v>5</v>
      </c>
      <c r="B10" s="131" t="s">
        <v>1289</v>
      </c>
      <c r="C10" s="103">
        <v>1804128</v>
      </c>
      <c r="D10" s="103">
        <v>434385</v>
      </c>
      <c r="E10" s="103">
        <f t="shared" si="0"/>
        <v>2238513</v>
      </c>
      <c r="F10" s="447">
        <v>696213640.42999995</v>
      </c>
      <c r="G10" s="413">
        <v>26518719.100000001</v>
      </c>
      <c r="H10" s="426">
        <v>722732359.52999997</v>
      </c>
      <c r="I10" s="418">
        <v>631739176.70000005</v>
      </c>
    </row>
    <row r="11" spans="1:9">
      <c r="A11" s="312">
        <v>6</v>
      </c>
      <c r="B11" s="131" t="s">
        <v>1290</v>
      </c>
      <c r="C11" s="103">
        <v>5132269</v>
      </c>
      <c r="D11" s="103">
        <v>551217</v>
      </c>
      <c r="E11" s="103">
        <f t="shared" si="0"/>
        <v>5683486</v>
      </c>
      <c r="F11" s="447">
        <v>657012642.22000003</v>
      </c>
      <c r="G11" s="413">
        <v>63785841</v>
      </c>
      <c r="H11" s="426">
        <v>720798483.22000003</v>
      </c>
      <c r="I11" s="418">
        <v>549347903.82000005</v>
      </c>
    </row>
    <row r="12" spans="1:9">
      <c r="A12" s="312">
        <v>7</v>
      </c>
      <c r="B12" s="131" t="s">
        <v>1291</v>
      </c>
      <c r="C12" s="103">
        <v>2375202</v>
      </c>
      <c r="D12" s="103">
        <v>961860</v>
      </c>
      <c r="E12" s="103">
        <f t="shared" si="0"/>
        <v>3337062</v>
      </c>
      <c r="F12" s="447">
        <v>651298190.12</v>
      </c>
      <c r="G12" s="413">
        <v>24252812.59</v>
      </c>
      <c r="H12" s="426">
        <v>675551002.71000004</v>
      </c>
      <c r="I12" s="418">
        <v>607313831.63999999</v>
      </c>
    </row>
    <row r="13" spans="1:9">
      <c r="A13" s="312">
        <v>8</v>
      </c>
      <c r="B13" s="131" t="s">
        <v>1292</v>
      </c>
      <c r="C13" s="103">
        <v>4142646</v>
      </c>
      <c r="D13" s="103">
        <v>1319890</v>
      </c>
      <c r="E13" s="103">
        <f t="shared" si="0"/>
        <v>5462536</v>
      </c>
      <c r="F13" s="447">
        <v>640026226.99000001</v>
      </c>
      <c r="G13" s="413">
        <v>34488115.960000001</v>
      </c>
      <c r="H13" s="426">
        <v>674514342.95000005</v>
      </c>
      <c r="I13" s="418">
        <v>513190013.75999999</v>
      </c>
    </row>
    <row r="14" spans="1:9">
      <c r="A14" s="312">
        <v>9</v>
      </c>
      <c r="B14" s="131" t="s">
        <v>1293</v>
      </c>
      <c r="C14" s="103">
        <v>31772</v>
      </c>
      <c r="D14" s="103">
        <v>0</v>
      </c>
      <c r="E14" s="103">
        <f t="shared" si="0"/>
        <v>31772</v>
      </c>
      <c r="F14" s="447">
        <v>667542248.55999994</v>
      </c>
      <c r="G14" s="413">
        <v>425301.4</v>
      </c>
      <c r="H14" s="426">
        <v>667967549.96000004</v>
      </c>
      <c r="I14" s="418">
        <v>399896915.73000002</v>
      </c>
    </row>
    <row r="15" spans="1:9">
      <c r="A15" s="312">
        <v>10</v>
      </c>
      <c r="B15" s="131" t="s">
        <v>1294</v>
      </c>
      <c r="C15" s="103">
        <v>26482518</v>
      </c>
      <c r="D15" s="103">
        <v>20877508</v>
      </c>
      <c r="E15" s="103">
        <f t="shared" si="0"/>
        <v>47360026</v>
      </c>
      <c r="F15" s="447">
        <v>494811141.54000002</v>
      </c>
      <c r="G15" s="413">
        <v>153556321.38</v>
      </c>
      <c r="H15" s="426">
        <v>648367462.91999996</v>
      </c>
      <c r="I15" s="418">
        <v>331769206.83999997</v>
      </c>
    </row>
    <row r="16" spans="1:9">
      <c r="A16" s="312">
        <v>11</v>
      </c>
      <c r="B16" s="131" t="s">
        <v>1295</v>
      </c>
      <c r="C16" s="103">
        <v>26565468</v>
      </c>
      <c r="D16" s="103">
        <v>13498599</v>
      </c>
      <c r="E16" s="103">
        <f t="shared" si="0"/>
        <v>40064067</v>
      </c>
      <c r="F16" s="447">
        <v>479971573.75</v>
      </c>
      <c r="G16" s="413">
        <v>148611015.09999999</v>
      </c>
      <c r="H16" s="426">
        <v>628582588.85000002</v>
      </c>
      <c r="I16" s="418">
        <v>306614794.18000001</v>
      </c>
    </row>
    <row r="17" spans="1:9">
      <c r="A17" s="312">
        <v>12</v>
      </c>
      <c r="B17" s="131" t="s">
        <v>1296</v>
      </c>
      <c r="C17" s="103">
        <v>742112</v>
      </c>
      <c r="D17" s="103">
        <v>51635</v>
      </c>
      <c r="E17" s="103">
        <f t="shared" si="0"/>
        <v>793747</v>
      </c>
      <c r="F17" s="447">
        <v>604028879.76999998</v>
      </c>
      <c r="G17" s="413">
        <v>7561039.7000000002</v>
      </c>
      <c r="H17" s="426">
        <v>611589919.47000003</v>
      </c>
      <c r="I17" s="418">
        <v>481645476.62</v>
      </c>
    </row>
    <row r="18" spans="1:9">
      <c r="A18" s="312">
        <v>13</v>
      </c>
      <c r="B18" s="131" t="s">
        <v>1297</v>
      </c>
      <c r="C18" s="103">
        <v>4308635</v>
      </c>
      <c r="D18" s="103">
        <v>477912</v>
      </c>
      <c r="E18" s="103">
        <f t="shared" si="0"/>
        <v>4786547</v>
      </c>
      <c r="F18" s="447">
        <v>490471401.62</v>
      </c>
      <c r="G18" s="413">
        <v>77388839.159999996</v>
      </c>
      <c r="H18" s="426">
        <v>567860240.77999997</v>
      </c>
      <c r="I18" s="418">
        <v>415287243.76999998</v>
      </c>
    </row>
    <row r="19" spans="1:9">
      <c r="A19" s="312">
        <v>14</v>
      </c>
      <c r="B19" s="131" t="s">
        <v>1298</v>
      </c>
      <c r="C19" s="103">
        <v>3981674</v>
      </c>
      <c r="D19" s="103">
        <v>247796</v>
      </c>
      <c r="E19" s="103">
        <f t="shared" si="0"/>
        <v>4229470</v>
      </c>
      <c r="F19" s="447">
        <v>502049059.31999999</v>
      </c>
      <c r="G19" s="413">
        <v>57963668.299999997</v>
      </c>
      <c r="H19" s="426">
        <v>560012727.62</v>
      </c>
      <c r="I19" s="418">
        <v>469233137.19999999</v>
      </c>
    </row>
    <row r="20" spans="1:9">
      <c r="A20" s="312">
        <v>15</v>
      </c>
      <c r="B20" s="131" t="s">
        <v>1299</v>
      </c>
      <c r="C20" s="103">
        <v>1548482</v>
      </c>
      <c r="D20" s="325" t="s">
        <v>1300</v>
      </c>
      <c r="E20" s="103">
        <f t="shared" si="0"/>
        <v>1548482</v>
      </c>
      <c r="F20" s="447">
        <v>498843354.41000003</v>
      </c>
      <c r="G20" s="413">
        <v>17745976</v>
      </c>
      <c r="H20" s="426">
        <v>516589330.41000003</v>
      </c>
      <c r="I20" s="418">
        <v>412147220.50999999</v>
      </c>
    </row>
    <row r="21" spans="1:9">
      <c r="A21" s="312">
        <v>16</v>
      </c>
      <c r="B21" s="131" t="s">
        <v>1301</v>
      </c>
      <c r="C21" s="103">
        <v>8136387</v>
      </c>
      <c r="D21" s="103">
        <v>1337024</v>
      </c>
      <c r="E21" s="103">
        <f t="shared" si="0"/>
        <v>9473411</v>
      </c>
      <c r="F21" s="447">
        <v>433164446.95999998</v>
      </c>
      <c r="G21" s="413">
        <v>82907513.670000002</v>
      </c>
      <c r="H21" s="426">
        <v>516071960.63</v>
      </c>
      <c r="I21" s="418">
        <v>387277633.06</v>
      </c>
    </row>
    <row r="22" spans="1:9">
      <c r="A22" s="312">
        <v>17</v>
      </c>
      <c r="B22" s="131" t="s">
        <v>1302</v>
      </c>
      <c r="C22" s="103">
        <v>4322784</v>
      </c>
      <c r="D22" s="103">
        <v>1907</v>
      </c>
      <c r="E22" s="103">
        <f t="shared" si="0"/>
        <v>4324691</v>
      </c>
      <c r="F22" s="447">
        <v>428612850.38999999</v>
      </c>
      <c r="G22" s="413">
        <v>44564850.710000001</v>
      </c>
      <c r="H22" s="426">
        <v>473177701.10000002</v>
      </c>
      <c r="I22" s="418">
        <v>365854363.36000001</v>
      </c>
    </row>
    <row r="23" spans="1:9">
      <c r="A23" s="312">
        <v>18</v>
      </c>
      <c r="B23" s="131" t="s">
        <v>1303</v>
      </c>
      <c r="C23" s="103">
        <v>19956523</v>
      </c>
      <c r="D23" s="103">
        <v>9308504</v>
      </c>
      <c r="E23" s="103">
        <f t="shared" si="0"/>
        <v>29265027</v>
      </c>
      <c r="F23" s="447">
        <v>344899990.81999999</v>
      </c>
      <c r="G23" s="413">
        <v>98305851.739999995</v>
      </c>
      <c r="H23" s="426">
        <v>443205842.56</v>
      </c>
      <c r="I23" s="418">
        <v>192063408.94</v>
      </c>
    </row>
    <row r="24" spans="1:9">
      <c r="A24" s="312">
        <v>19</v>
      </c>
      <c r="B24" s="131" t="s">
        <v>1304</v>
      </c>
      <c r="C24" s="103">
        <v>4916537</v>
      </c>
      <c r="D24" s="103">
        <v>718673</v>
      </c>
      <c r="E24" s="103">
        <f t="shared" si="0"/>
        <v>5635210</v>
      </c>
      <c r="F24" s="447">
        <v>303014897.05000001</v>
      </c>
      <c r="G24" s="413">
        <v>46613407.350000001</v>
      </c>
      <c r="H24" s="426">
        <v>349628304.39999998</v>
      </c>
      <c r="I24" s="418">
        <v>201246674.96000001</v>
      </c>
    </row>
    <row r="25" spans="1:9" ht="15.75" thickBot="1">
      <c r="A25" s="313">
        <v>20</v>
      </c>
      <c r="B25" s="132" t="s">
        <v>1305</v>
      </c>
      <c r="C25" s="133">
        <v>134072</v>
      </c>
      <c r="D25" s="133">
        <v>0</v>
      </c>
      <c r="E25" s="133">
        <f t="shared" si="0"/>
        <v>134072</v>
      </c>
      <c r="F25" s="448">
        <v>317258170.86000001</v>
      </c>
      <c r="G25" s="416">
        <v>3091355.5</v>
      </c>
      <c r="H25" s="414">
        <v>320349526.36000001</v>
      </c>
      <c r="I25" s="419">
        <v>313202345.64999998</v>
      </c>
    </row>
    <row r="27" spans="1:9">
      <c r="A27" s="167" t="s">
        <v>476</v>
      </c>
    </row>
    <row r="28" spans="1:9">
      <c r="A28" s="167" t="s">
        <v>224</v>
      </c>
    </row>
    <row r="29" spans="1:9">
      <c r="A29" s="167" t="s">
        <v>477</v>
      </c>
    </row>
    <row r="30" spans="1:9">
      <c r="A30" s="161" t="s">
        <v>478</v>
      </c>
    </row>
  </sheetData>
  <hyperlinks>
    <hyperlink ref="A1" location="'Table index'!A1" display="Return to Table Index" xr:uid="{7B09D005-C193-446B-8618-984F73355670}"/>
  </hyperlinks>
  <pageMargins left="0.70866141732283472" right="0.70866141732283472" top="0.74803149606299213" bottom="0.35433070866141736" header="0.31496062992125984" footer="0.31496062992125984"/>
  <pageSetup paperSize="9" scale="77"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I30"/>
  <sheetViews>
    <sheetView showGridLines="0" workbookViewId="0"/>
  </sheetViews>
  <sheetFormatPr defaultRowHeight="15"/>
  <cols>
    <col min="1" max="1" width="7.28515625" customWidth="1"/>
    <col min="2" max="2" width="50.140625" bestFit="1" customWidth="1"/>
    <col min="3" max="3" width="13.5703125" customWidth="1"/>
    <col min="4" max="4" width="18.5703125" customWidth="1"/>
    <col min="5" max="5" width="13.5703125" customWidth="1"/>
    <col min="6" max="6" width="14.7109375" style="155" customWidth="1"/>
    <col min="7" max="7" width="18.42578125" style="155" customWidth="1"/>
    <col min="8" max="8" width="16.42578125" style="155" bestFit="1" customWidth="1"/>
    <col min="9" max="9" width="16.85546875" style="155" customWidth="1"/>
  </cols>
  <sheetData>
    <row r="1" spans="1:9">
      <c r="A1" s="612" t="s">
        <v>137</v>
      </c>
    </row>
    <row r="2" spans="1:9">
      <c r="A2" s="110" t="s">
        <v>479</v>
      </c>
    </row>
    <row r="3" spans="1:9">
      <c r="A3" t="s">
        <v>471</v>
      </c>
    </row>
    <row r="4" spans="1:9" ht="15.75" thickBot="1"/>
    <row r="5" spans="1:9" ht="60" customHeight="1">
      <c r="A5" s="129" t="s">
        <v>251</v>
      </c>
      <c r="B5" s="113" t="s">
        <v>472</v>
      </c>
      <c r="C5" s="130" t="s">
        <v>217</v>
      </c>
      <c r="D5" s="130" t="s">
        <v>473</v>
      </c>
      <c r="E5" s="130" t="s">
        <v>474</v>
      </c>
      <c r="F5" s="415" t="s">
        <v>200</v>
      </c>
      <c r="G5" s="415" t="s">
        <v>234</v>
      </c>
      <c r="H5" s="415" t="s">
        <v>219</v>
      </c>
      <c r="I5" s="417" t="s">
        <v>475</v>
      </c>
    </row>
    <row r="6" spans="1:9">
      <c r="A6" s="312">
        <v>1</v>
      </c>
      <c r="B6" s="131" t="s">
        <v>1288</v>
      </c>
      <c r="C6" s="127">
        <v>44464435</v>
      </c>
      <c r="D6" s="449">
        <v>21093646</v>
      </c>
      <c r="E6" s="449">
        <v>65558081</v>
      </c>
      <c r="F6" s="413">
        <v>684229971.37</v>
      </c>
      <c r="G6" s="413">
        <v>233629662.34999999</v>
      </c>
      <c r="H6" s="413">
        <v>917859633.72000003</v>
      </c>
      <c r="I6" s="418">
        <v>354000970.49000001</v>
      </c>
    </row>
    <row r="7" spans="1:9">
      <c r="A7" s="312">
        <v>2</v>
      </c>
      <c r="B7" s="131" t="s">
        <v>1295</v>
      </c>
      <c r="C7" s="127">
        <v>26565468</v>
      </c>
      <c r="D7" s="449">
        <v>13498599</v>
      </c>
      <c r="E7" s="449">
        <v>40064067</v>
      </c>
      <c r="F7" s="413">
        <v>479971573.75</v>
      </c>
      <c r="G7" s="413">
        <v>148611015.09999999</v>
      </c>
      <c r="H7" s="413">
        <v>628582588.85000002</v>
      </c>
      <c r="I7" s="418">
        <v>306614794.18000001</v>
      </c>
    </row>
    <row r="8" spans="1:9">
      <c r="A8" s="312">
        <v>3</v>
      </c>
      <c r="B8" s="131" t="s">
        <v>1294</v>
      </c>
      <c r="C8" s="127">
        <v>26482518</v>
      </c>
      <c r="D8" s="449">
        <v>20877508</v>
      </c>
      <c r="E8" s="449">
        <v>47360026</v>
      </c>
      <c r="F8" s="413">
        <v>494811141.54000002</v>
      </c>
      <c r="G8" s="413">
        <v>153556321.38</v>
      </c>
      <c r="H8" s="413">
        <v>648367462.91999996</v>
      </c>
      <c r="I8" s="418">
        <v>331769206.83999997</v>
      </c>
    </row>
    <row r="9" spans="1:9">
      <c r="A9" s="312">
        <v>4</v>
      </c>
      <c r="B9" s="131" t="s">
        <v>1303</v>
      </c>
      <c r="C9" s="127">
        <v>19956523</v>
      </c>
      <c r="D9" s="449">
        <v>9308504</v>
      </c>
      <c r="E9" s="449">
        <v>29265027</v>
      </c>
      <c r="F9" s="413">
        <v>344899990.81999999</v>
      </c>
      <c r="G9" s="413">
        <v>98305851.739999995</v>
      </c>
      <c r="H9" s="413">
        <v>443205842.56</v>
      </c>
      <c r="I9" s="418">
        <v>192063408.94</v>
      </c>
    </row>
    <row r="10" spans="1:9">
      <c r="A10" s="312">
        <v>5</v>
      </c>
      <c r="B10" s="131" t="s">
        <v>1306</v>
      </c>
      <c r="C10" s="127">
        <v>9994425</v>
      </c>
      <c r="D10" s="449">
        <v>6403476</v>
      </c>
      <c r="E10" s="449">
        <v>16397901</v>
      </c>
      <c r="F10" s="413">
        <v>171957003.49000001</v>
      </c>
      <c r="G10" s="413">
        <v>65699819.479999997</v>
      </c>
      <c r="H10" s="413">
        <v>237656822.97</v>
      </c>
      <c r="I10" s="418">
        <v>119429655.28</v>
      </c>
    </row>
    <row r="11" spans="1:9">
      <c r="A11" s="312">
        <v>6</v>
      </c>
      <c r="B11" s="131" t="s">
        <v>1301</v>
      </c>
      <c r="C11" s="127">
        <v>8136387</v>
      </c>
      <c r="D11" s="449">
        <v>1337024</v>
      </c>
      <c r="E11" s="449">
        <v>9473411</v>
      </c>
      <c r="F11" s="413">
        <v>433164446.95999998</v>
      </c>
      <c r="G11" s="413">
        <v>82907513.670000002</v>
      </c>
      <c r="H11" s="413">
        <v>516071960.63</v>
      </c>
      <c r="I11" s="418">
        <v>387277633.06</v>
      </c>
    </row>
    <row r="12" spans="1:9">
      <c r="A12" s="312">
        <v>7</v>
      </c>
      <c r="B12" s="131" t="s">
        <v>1307</v>
      </c>
      <c r="C12" s="127">
        <v>7200781</v>
      </c>
      <c r="D12" s="449">
        <v>2407250</v>
      </c>
      <c r="E12" s="449">
        <v>9608031</v>
      </c>
      <c r="F12" s="413">
        <v>212630483.31</v>
      </c>
      <c r="G12" s="413">
        <v>70055929.879999995</v>
      </c>
      <c r="H12" s="413">
        <v>282686413.19</v>
      </c>
      <c r="I12" s="418">
        <v>186066476.97999999</v>
      </c>
    </row>
    <row r="13" spans="1:9">
      <c r="A13" s="312">
        <v>8</v>
      </c>
      <c r="B13" s="131" t="s">
        <v>1286</v>
      </c>
      <c r="C13" s="127">
        <v>5916180</v>
      </c>
      <c r="D13" s="449">
        <v>1606109</v>
      </c>
      <c r="E13" s="449">
        <v>7522289</v>
      </c>
      <c r="F13" s="413">
        <v>1092293436.5</v>
      </c>
      <c r="G13" s="413">
        <v>66480096.57</v>
      </c>
      <c r="H13" s="413">
        <v>1158773533.0699999</v>
      </c>
      <c r="I13" s="418">
        <v>961013024.00999999</v>
      </c>
    </row>
    <row r="14" spans="1:9">
      <c r="A14" s="312">
        <v>9</v>
      </c>
      <c r="B14" s="131" t="s">
        <v>1290</v>
      </c>
      <c r="C14" s="127">
        <v>5132269</v>
      </c>
      <c r="D14" s="449">
        <v>551217</v>
      </c>
      <c r="E14" s="449">
        <v>5683486</v>
      </c>
      <c r="F14" s="413">
        <v>657012642.22000003</v>
      </c>
      <c r="G14" s="413">
        <v>63785841</v>
      </c>
      <c r="H14" s="413">
        <v>720798483.22000003</v>
      </c>
      <c r="I14" s="418">
        <v>549347903.82000005</v>
      </c>
    </row>
    <row r="15" spans="1:9">
      <c r="A15" s="312">
        <v>10</v>
      </c>
      <c r="B15" s="131" t="s">
        <v>1304</v>
      </c>
      <c r="C15" s="127">
        <v>4916537</v>
      </c>
      <c r="D15" s="449">
        <v>718673</v>
      </c>
      <c r="E15" s="449">
        <v>5635210</v>
      </c>
      <c r="F15" s="413">
        <v>303014897.05000001</v>
      </c>
      <c r="G15" s="413">
        <v>46613407.350000001</v>
      </c>
      <c r="H15" s="413">
        <v>349628304.39999998</v>
      </c>
      <c r="I15" s="418">
        <v>201246674.96000001</v>
      </c>
    </row>
    <row r="16" spans="1:9">
      <c r="A16" s="312">
        <v>11</v>
      </c>
      <c r="B16" s="131" t="s">
        <v>1308</v>
      </c>
      <c r="C16" s="127">
        <v>4893767</v>
      </c>
      <c r="D16" s="449">
        <v>8805175</v>
      </c>
      <c r="E16" s="449">
        <v>13698942</v>
      </c>
      <c r="F16" s="413">
        <v>57129653.549999997</v>
      </c>
      <c r="G16" s="413">
        <v>35435498.899999999</v>
      </c>
      <c r="H16" s="413">
        <v>92565152.450000003</v>
      </c>
      <c r="I16" s="418">
        <v>59663359.609999999</v>
      </c>
    </row>
    <row r="17" spans="1:9">
      <c r="A17" s="312">
        <v>12</v>
      </c>
      <c r="B17" s="131" t="s">
        <v>1302</v>
      </c>
      <c r="C17" s="127">
        <v>4322784</v>
      </c>
      <c r="D17" s="449">
        <v>1907</v>
      </c>
      <c r="E17" s="449">
        <v>4324691</v>
      </c>
      <c r="F17" s="413">
        <v>428612850.38999999</v>
      </c>
      <c r="G17" s="413">
        <v>44564850.710000001</v>
      </c>
      <c r="H17" s="413">
        <v>473177701.10000002</v>
      </c>
      <c r="I17" s="418">
        <v>365854363.36000001</v>
      </c>
    </row>
    <row r="18" spans="1:9">
      <c r="A18" s="312">
        <v>13</v>
      </c>
      <c r="B18" s="131" t="s">
        <v>1297</v>
      </c>
      <c r="C18" s="127">
        <v>4308635</v>
      </c>
      <c r="D18" s="449">
        <v>477912</v>
      </c>
      <c r="E18" s="449">
        <v>4786547</v>
      </c>
      <c r="F18" s="413">
        <v>490471401.62</v>
      </c>
      <c r="G18" s="413">
        <v>77388839.159999996</v>
      </c>
      <c r="H18" s="413">
        <v>567860240.77999997</v>
      </c>
      <c r="I18" s="418">
        <v>415287243.76999998</v>
      </c>
    </row>
    <row r="19" spans="1:9">
      <c r="A19" s="312">
        <v>14</v>
      </c>
      <c r="B19" s="131" t="s">
        <v>1292</v>
      </c>
      <c r="C19" s="127">
        <v>4142646</v>
      </c>
      <c r="D19" s="449">
        <v>1319890</v>
      </c>
      <c r="E19" s="449">
        <v>5462536</v>
      </c>
      <c r="F19" s="413">
        <v>640026226.99000001</v>
      </c>
      <c r="G19" s="413">
        <v>34488115.960000001</v>
      </c>
      <c r="H19" s="413">
        <v>674514342.95000005</v>
      </c>
      <c r="I19" s="418">
        <v>513190013.75999999</v>
      </c>
    </row>
    <row r="20" spans="1:9">
      <c r="A20" s="312">
        <v>15</v>
      </c>
      <c r="B20" s="131" t="s">
        <v>1298</v>
      </c>
      <c r="C20" s="127">
        <v>3981674</v>
      </c>
      <c r="D20" s="449">
        <v>247796</v>
      </c>
      <c r="E20" s="449">
        <v>4229470</v>
      </c>
      <c r="F20" s="413">
        <v>502049059.31999999</v>
      </c>
      <c r="G20" s="413">
        <v>57963668.299999997</v>
      </c>
      <c r="H20" s="413">
        <v>560012727.62</v>
      </c>
      <c r="I20" s="418">
        <v>469233137.19999999</v>
      </c>
    </row>
    <row r="21" spans="1:9">
      <c r="A21" s="312">
        <v>16</v>
      </c>
      <c r="B21" s="131" t="s">
        <v>1309</v>
      </c>
      <c r="C21" s="127">
        <v>2651636</v>
      </c>
      <c r="D21" s="449">
        <v>257129</v>
      </c>
      <c r="E21" s="449">
        <v>2908765</v>
      </c>
      <c r="F21" s="413">
        <v>121960020.81</v>
      </c>
      <c r="G21" s="413">
        <v>19599996.52</v>
      </c>
      <c r="H21" s="413">
        <v>141560017.33000001</v>
      </c>
      <c r="I21" s="418">
        <v>85208210.939999998</v>
      </c>
    </row>
    <row r="22" spans="1:9">
      <c r="A22" s="312">
        <v>17</v>
      </c>
      <c r="B22" s="131" t="s">
        <v>1310</v>
      </c>
      <c r="C22" s="127">
        <v>2624140</v>
      </c>
      <c r="D22" s="449">
        <v>1854133</v>
      </c>
      <c r="E22" s="449">
        <v>4478273</v>
      </c>
      <c r="F22" s="413">
        <v>45579012.460000001</v>
      </c>
      <c r="G22" s="413">
        <v>14572237.08</v>
      </c>
      <c r="H22" s="413">
        <v>60151249.539999999</v>
      </c>
      <c r="I22" s="418">
        <v>32122367.149999999</v>
      </c>
    </row>
    <row r="23" spans="1:9">
      <c r="A23" s="312">
        <v>18</v>
      </c>
      <c r="B23" s="131" t="s">
        <v>1291</v>
      </c>
      <c r="C23" s="127">
        <v>2375202</v>
      </c>
      <c r="D23" s="449">
        <v>961860</v>
      </c>
      <c r="E23" s="449">
        <v>3337062</v>
      </c>
      <c r="F23" s="413">
        <v>651298190.12</v>
      </c>
      <c r="G23" s="413">
        <v>24252812.59</v>
      </c>
      <c r="H23" s="413">
        <v>675551002.71000004</v>
      </c>
      <c r="I23" s="418">
        <v>607313831.63999999</v>
      </c>
    </row>
    <row r="24" spans="1:9">
      <c r="A24" s="312">
        <v>19</v>
      </c>
      <c r="B24" s="131" t="s">
        <v>1311</v>
      </c>
      <c r="C24" s="127">
        <v>2333075</v>
      </c>
      <c r="D24" s="449">
        <v>259212</v>
      </c>
      <c r="E24" s="449">
        <v>2592287</v>
      </c>
      <c r="F24" s="413">
        <v>229758372.19</v>
      </c>
      <c r="G24" s="413">
        <v>25738869.309999999</v>
      </c>
      <c r="H24" s="413">
        <v>255497241.5</v>
      </c>
      <c r="I24" s="418">
        <v>199863065.68000001</v>
      </c>
    </row>
    <row r="25" spans="1:9" ht="15.75" thickBot="1">
      <c r="A25" s="313">
        <v>20</v>
      </c>
      <c r="B25" s="132" t="s">
        <v>1312</v>
      </c>
      <c r="C25" s="106">
        <v>2281444</v>
      </c>
      <c r="D25" s="450">
        <v>937982</v>
      </c>
      <c r="E25" s="450">
        <v>3219426</v>
      </c>
      <c r="F25" s="416">
        <v>71037026.799999997</v>
      </c>
      <c r="G25" s="416">
        <v>14772035.880000001</v>
      </c>
      <c r="H25" s="416">
        <v>85809062.680000007</v>
      </c>
      <c r="I25" s="419">
        <v>58205276.57</v>
      </c>
    </row>
    <row r="27" spans="1:9">
      <c r="A27" s="167" t="s">
        <v>476</v>
      </c>
    </row>
    <row r="28" spans="1:9">
      <c r="A28" s="167" t="s">
        <v>224</v>
      </c>
    </row>
    <row r="29" spans="1:9">
      <c r="A29" s="167" t="s">
        <v>477</v>
      </c>
    </row>
    <row r="30" spans="1:9">
      <c r="A30" t="s">
        <v>143</v>
      </c>
    </row>
  </sheetData>
  <hyperlinks>
    <hyperlink ref="A1" location="'Table index'!A1" display="Return to Table Index" xr:uid="{EDE71EA4-D81A-4ADE-81C4-9FFA0D405ECC}"/>
  </hyperlinks>
  <pageMargins left="0.70866141732283472" right="0.70866141732283472" top="0.74803149606299213" bottom="0.35433070866141736" header="0.31496062992125984" footer="0.31496062992125984"/>
  <pageSetup paperSize="9" scale="78"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I30"/>
  <sheetViews>
    <sheetView showGridLines="0" workbookViewId="0"/>
  </sheetViews>
  <sheetFormatPr defaultRowHeight="15"/>
  <cols>
    <col min="1" max="1" width="7.28515625" customWidth="1"/>
    <col min="2" max="2" width="50.140625" bestFit="1" customWidth="1"/>
    <col min="3" max="3" width="13.5703125" customWidth="1"/>
    <col min="4" max="4" width="18.140625" customWidth="1"/>
    <col min="5" max="5" width="13.5703125" customWidth="1"/>
    <col min="6" max="6" width="14.42578125" style="155" customWidth="1"/>
    <col min="7" max="7" width="18.42578125" style="155" customWidth="1"/>
    <col min="8" max="8" width="16.42578125" style="155" customWidth="1"/>
    <col min="9" max="9" width="16.85546875" style="155" customWidth="1"/>
  </cols>
  <sheetData>
    <row r="1" spans="1:9">
      <c r="A1" s="612" t="s">
        <v>137</v>
      </c>
    </row>
    <row r="2" spans="1:9">
      <c r="A2" s="110" t="s">
        <v>480</v>
      </c>
    </row>
    <row r="3" spans="1:9">
      <c r="A3" t="s">
        <v>471</v>
      </c>
    </row>
    <row r="4" spans="1:9" ht="15.75" thickBot="1"/>
    <row r="5" spans="1:9" ht="75">
      <c r="A5" s="129" t="s">
        <v>251</v>
      </c>
      <c r="B5" s="113" t="s">
        <v>472</v>
      </c>
      <c r="C5" s="130" t="s">
        <v>217</v>
      </c>
      <c r="D5" s="130" t="s">
        <v>473</v>
      </c>
      <c r="E5" s="130" t="s">
        <v>474</v>
      </c>
      <c r="F5" s="415" t="s">
        <v>200</v>
      </c>
      <c r="G5" s="415" t="s">
        <v>234</v>
      </c>
      <c r="H5" s="415" t="s">
        <v>219</v>
      </c>
      <c r="I5" s="417" t="s">
        <v>475</v>
      </c>
    </row>
    <row r="6" spans="1:9">
      <c r="A6" s="312">
        <v>1</v>
      </c>
      <c r="B6" s="131" t="s">
        <v>1288</v>
      </c>
      <c r="C6" s="449">
        <v>44464435</v>
      </c>
      <c r="D6" s="449">
        <v>21093646</v>
      </c>
      <c r="E6" s="127">
        <v>65558081</v>
      </c>
      <c r="F6" s="413">
        <v>684229971.37</v>
      </c>
      <c r="G6" s="413">
        <v>233629662.34999999</v>
      </c>
      <c r="H6" s="413">
        <v>917859633.72000003</v>
      </c>
      <c r="I6" s="418">
        <v>354000970.49000001</v>
      </c>
    </row>
    <row r="7" spans="1:9">
      <c r="A7" s="312">
        <v>2</v>
      </c>
      <c r="B7" s="131" t="s">
        <v>1294</v>
      </c>
      <c r="C7" s="449">
        <v>26482518</v>
      </c>
      <c r="D7" s="449">
        <v>20877508</v>
      </c>
      <c r="E7" s="127">
        <v>47360026</v>
      </c>
      <c r="F7" s="413">
        <v>494811141.54000002</v>
      </c>
      <c r="G7" s="413">
        <v>153556321.38</v>
      </c>
      <c r="H7" s="413">
        <v>648367462.91999996</v>
      </c>
      <c r="I7" s="418">
        <v>331769206.83999997</v>
      </c>
    </row>
    <row r="8" spans="1:9">
      <c r="A8" s="312">
        <v>3</v>
      </c>
      <c r="B8" s="131" t="s">
        <v>1295</v>
      </c>
      <c r="C8" s="449">
        <v>26565468</v>
      </c>
      <c r="D8" s="449">
        <v>13498599</v>
      </c>
      <c r="E8" s="127">
        <v>40064067</v>
      </c>
      <c r="F8" s="413">
        <v>479971573.75</v>
      </c>
      <c r="G8" s="413">
        <v>148611015.09999999</v>
      </c>
      <c r="H8" s="413">
        <v>628582588.85000002</v>
      </c>
      <c r="I8" s="418">
        <v>306614794.18000001</v>
      </c>
    </row>
    <row r="9" spans="1:9">
      <c r="A9" s="312">
        <v>4</v>
      </c>
      <c r="B9" s="131" t="s">
        <v>1303</v>
      </c>
      <c r="C9" s="449">
        <v>19956523</v>
      </c>
      <c r="D9" s="449">
        <v>9308504</v>
      </c>
      <c r="E9" s="127">
        <v>29265027</v>
      </c>
      <c r="F9" s="413">
        <v>344899990.81999999</v>
      </c>
      <c r="G9" s="413">
        <v>98305851.739999995</v>
      </c>
      <c r="H9" s="413">
        <v>443205842.56</v>
      </c>
      <c r="I9" s="418">
        <v>192063408.94</v>
      </c>
    </row>
    <row r="10" spans="1:9">
      <c r="A10" s="312">
        <v>5</v>
      </c>
      <c r="B10" s="131" t="s">
        <v>1306</v>
      </c>
      <c r="C10" s="449">
        <v>9994425</v>
      </c>
      <c r="D10" s="449">
        <v>6403476</v>
      </c>
      <c r="E10" s="127">
        <v>16397901</v>
      </c>
      <c r="F10" s="413">
        <v>171957003.49000001</v>
      </c>
      <c r="G10" s="413">
        <v>65699819.479999997</v>
      </c>
      <c r="H10" s="413">
        <v>237656822.97</v>
      </c>
      <c r="I10" s="418">
        <v>119429655.28</v>
      </c>
    </row>
    <row r="11" spans="1:9">
      <c r="A11" s="312">
        <v>6</v>
      </c>
      <c r="B11" s="131" t="s">
        <v>1308</v>
      </c>
      <c r="C11" s="449">
        <v>4893767</v>
      </c>
      <c r="D11" s="449">
        <v>8805175</v>
      </c>
      <c r="E11" s="127">
        <v>13698942</v>
      </c>
      <c r="F11" s="413">
        <v>57129653.549999997</v>
      </c>
      <c r="G11" s="413">
        <v>35435498.899999999</v>
      </c>
      <c r="H11" s="413">
        <v>92565152.450000003</v>
      </c>
      <c r="I11" s="418">
        <v>59663359.609999999</v>
      </c>
    </row>
    <row r="12" spans="1:9">
      <c r="A12" s="312">
        <v>7</v>
      </c>
      <c r="B12" s="131" t="s">
        <v>1307</v>
      </c>
      <c r="C12" s="449">
        <v>7200781</v>
      </c>
      <c r="D12" s="449">
        <v>2407250</v>
      </c>
      <c r="E12" s="127">
        <v>9608031</v>
      </c>
      <c r="F12" s="413">
        <v>212630483.31</v>
      </c>
      <c r="G12" s="413">
        <v>70055929.879999995</v>
      </c>
      <c r="H12" s="413">
        <v>282686413.19</v>
      </c>
      <c r="I12" s="418">
        <v>186066476.97999999</v>
      </c>
    </row>
    <row r="13" spans="1:9">
      <c r="A13" s="312">
        <v>8</v>
      </c>
      <c r="B13" s="131" t="s">
        <v>1301</v>
      </c>
      <c r="C13" s="449">
        <v>8136387</v>
      </c>
      <c r="D13" s="449">
        <v>1337024</v>
      </c>
      <c r="E13" s="127">
        <v>9473411</v>
      </c>
      <c r="F13" s="413">
        <v>433164446.95999998</v>
      </c>
      <c r="G13" s="413">
        <v>82907513.670000002</v>
      </c>
      <c r="H13" s="413">
        <v>516071960.63</v>
      </c>
      <c r="I13" s="418">
        <v>387277633.06</v>
      </c>
    </row>
    <row r="14" spans="1:9">
      <c r="A14" s="312">
        <v>9</v>
      </c>
      <c r="B14" s="131" t="s">
        <v>1286</v>
      </c>
      <c r="C14" s="449">
        <v>5916180</v>
      </c>
      <c r="D14" s="449">
        <v>1606109</v>
      </c>
      <c r="E14" s="127">
        <v>7522289</v>
      </c>
      <c r="F14" s="413">
        <v>1092293436.5</v>
      </c>
      <c r="G14" s="413">
        <v>66480096.57</v>
      </c>
      <c r="H14" s="413">
        <v>1158773533.0699999</v>
      </c>
      <c r="I14" s="418">
        <v>961013024.00999999</v>
      </c>
    </row>
    <row r="15" spans="1:9">
      <c r="A15" s="312">
        <v>10</v>
      </c>
      <c r="B15" s="131" t="s">
        <v>1290</v>
      </c>
      <c r="C15" s="449">
        <v>5132269</v>
      </c>
      <c r="D15" s="449">
        <v>551217</v>
      </c>
      <c r="E15" s="127">
        <v>5683486</v>
      </c>
      <c r="F15" s="413">
        <v>657012642.22000003</v>
      </c>
      <c r="G15" s="413">
        <v>63785841</v>
      </c>
      <c r="H15" s="413">
        <v>720798483.22000003</v>
      </c>
      <c r="I15" s="418">
        <v>549347903.82000005</v>
      </c>
    </row>
    <row r="16" spans="1:9">
      <c r="A16" s="312">
        <v>11</v>
      </c>
      <c r="B16" s="131" t="s">
        <v>1304</v>
      </c>
      <c r="C16" s="449">
        <v>4916537</v>
      </c>
      <c r="D16" s="449">
        <v>718673</v>
      </c>
      <c r="E16" s="127">
        <v>5635210</v>
      </c>
      <c r="F16" s="413">
        <v>303014897.05000001</v>
      </c>
      <c r="G16" s="413">
        <v>46613407.350000001</v>
      </c>
      <c r="H16" s="413">
        <v>349628304.39999998</v>
      </c>
      <c r="I16" s="418">
        <v>201246674.96000001</v>
      </c>
    </row>
    <row r="17" spans="1:9">
      <c r="A17" s="312">
        <v>12</v>
      </c>
      <c r="B17" s="131" t="s">
        <v>1292</v>
      </c>
      <c r="C17" s="449">
        <v>4142646</v>
      </c>
      <c r="D17" s="449">
        <v>1319890</v>
      </c>
      <c r="E17" s="127">
        <v>5462536</v>
      </c>
      <c r="F17" s="413">
        <v>640026226.99000001</v>
      </c>
      <c r="G17" s="413">
        <v>34488115.960000001</v>
      </c>
      <c r="H17" s="413">
        <v>674514342.95000005</v>
      </c>
      <c r="I17" s="418">
        <v>513190013.75999999</v>
      </c>
    </row>
    <row r="18" spans="1:9">
      <c r="A18" s="312">
        <v>13</v>
      </c>
      <c r="B18" s="131" t="s">
        <v>1297</v>
      </c>
      <c r="C18" s="449">
        <v>4308635</v>
      </c>
      <c r="D18" s="449">
        <v>477912</v>
      </c>
      <c r="E18" s="127">
        <v>4786547</v>
      </c>
      <c r="F18" s="413">
        <v>490471401.62</v>
      </c>
      <c r="G18" s="413">
        <v>77388839.159999996</v>
      </c>
      <c r="H18" s="413">
        <v>567860240.77999997</v>
      </c>
      <c r="I18" s="418">
        <v>415287243.76999998</v>
      </c>
    </row>
    <row r="19" spans="1:9">
      <c r="A19" s="312">
        <v>14</v>
      </c>
      <c r="B19" s="131" t="s">
        <v>1310</v>
      </c>
      <c r="C19" s="449">
        <v>2624140</v>
      </c>
      <c r="D19" s="449">
        <v>1854133</v>
      </c>
      <c r="E19" s="127">
        <v>4478273</v>
      </c>
      <c r="F19" s="413">
        <v>45579012.460000001</v>
      </c>
      <c r="G19" s="413">
        <v>14572237.08</v>
      </c>
      <c r="H19" s="413">
        <v>60151249.539999999</v>
      </c>
      <c r="I19" s="418">
        <v>32122367.149999999</v>
      </c>
    </row>
    <row r="20" spans="1:9">
      <c r="A20" s="312">
        <v>15</v>
      </c>
      <c r="B20" s="131" t="s">
        <v>1302</v>
      </c>
      <c r="C20" s="449">
        <v>4322784</v>
      </c>
      <c r="D20" s="449">
        <v>1907</v>
      </c>
      <c r="E20" s="127">
        <v>4324691</v>
      </c>
      <c r="F20" s="413">
        <v>428612850.38999999</v>
      </c>
      <c r="G20" s="413">
        <v>44564850.710000001</v>
      </c>
      <c r="H20" s="413">
        <v>473177701.10000002</v>
      </c>
      <c r="I20" s="418">
        <v>365854363.36000001</v>
      </c>
    </row>
    <row r="21" spans="1:9">
      <c r="A21" s="312">
        <v>16</v>
      </c>
      <c r="B21" s="131" t="s">
        <v>1298</v>
      </c>
      <c r="C21" s="449">
        <v>3981674</v>
      </c>
      <c r="D21" s="449">
        <v>247796</v>
      </c>
      <c r="E21" s="127">
        <v>4229470</v>
      </c>
      <c r="F21" s="413">
        <v>502049059.31999999</v>
      </c>
      <c r="G21" s="413">
        <v>57963668.299999997</v>
      </c>
      <c r="H21" s="413">
        <v>560012727.62</v>
      </c>
      <c r="I21" s="418">
        <v>469233137.19999999</v>
      </c>
    </row>
    <row r="22" spans="1:9">
      <c r="A22" s="312">
        <v>17</v>
      </c>
      <c r="B22" s="131" t="s">
        <v>1291</v>
      </c>
      <c r="C22" s="449">
        <v>2375202</v>
      </c>
      <c r="D22" s="449">
        <v>961860</v>
      </c>
      <c r="E22" s="127">
        <v>3337062</v>
      </c>
      <c r="F22" s="413">
        <v>651298190.12</v>
      </c>
      <c r="G22" s="413">
        <v>24252812.59</v>
      </c>
      <c r="H22" s="413">
        <v>675551002.71000004</v>
      </c>
      <c r="I22" s="418">
        <v>607313831.63999999</v>
      </c>
    </row>
    <row r="23" spans="1:9">
      <c r="A23" s="312">
        <v>18</v>
      </c>
      <c r="B23" s="131" t="s">
        <v>1312</v>
      </c>
      <c r="C23" s="449">
        <v>2281444</v>
      </c>
      <c r="D23" s="449">
        <v>937982</v>
      </c>
      <c r="E23" s="127">
        <v>3219426</v>
      </c>
      <c r="F23" s="413">
        <v>71037026.799999997</v>
      </c>
      <c r="G23" s="413">
        <v>14772035.880000001</v>
      </c>
      <c r="H23" s="413">
        <v>85809062.680000007</v>
      </c>
      <c r="I23" s="418">
        <v>58205276.57</v>
      </c>
    </row>
    <row r="24" spans="1:9">
      <c r="A24" s="312">
        <v>19</v>
      </c>
      <c r="B24" s="131" t="s">
        <v>1313</v>
      </c>
      <c r="C24" s="449">
        <v>2214370</v>
      </c>
      <c r="D24" s="449">
        <v>848469</v>
      </c>
      <c r="E24" s="127">
        <v>3062839</v>
      </c>
      <c r="F24" s="413">
        <v>51746083.979999997</v>
      </c>
      <c r="G24" s="413">
        <v>11951619.16</v>
      </c>
      <c r="H24" s="413">
        <v>63697703.140000001</v>
      </c>
      <c r="I24" s="418">
        <v>34760648.280000001</v>
      </c>
    </row>
    <row r="25" spans="1:9" ht="15.75" thickBot="1">
      <c r="A25" s="313">
        <v>20</v>
      </c>
      <c r="B25" s="132" t="s">
        <v>1314</v>
      </c>
      <c r="C25" s="450">
        <v>1571319</v>
      </c>
      <c r="D25" s="450">
        <v>1364438</v>
      </c>
      <c r="E25" s="106">
        <v>2935757</v>
      </c>
      <c r="F25" s="416">
        <v>26683334.890000001</v>
      </c>
      <c r="G25" s="416">
        <v>8479855.0800000001</v>
      </c>
      <c r="H25" s="416">
        <v>35163189.969999999</v>
      </c>
      <c r="I25" s="419">
        <v>19719871.989999998</v>
      </c>
    </row>
    <row r="27" spans="1:9">
      <c r="A27" s="167" t="s">
        <v>476</v>
      </c>
    </row>
    <row r="28" spans="1:9">
      <c r="A28" s="167" t="s">
        <v>224</v>
      </c>
    </row>
    <row r="29" spans="1:9">
      <c r="A29" s="167" t="s">
        <v>477</v>
      </c>
    </row>
    <row r="30" spans="1:9">
      <c r="A30" t="s">
        <v>143</v>
      </c>
    </row>
  </sheetData>
  <hyperlinks>
    <hyperlink ref="A1" location="'Table index'!A1" display="Return to Table Index" xr:uid="{3F04D5A0-C2E5-4316-9E20-A21243BAAE3A}"/>
  </hyperlinks>
  <pageMargins left="0.70866141732283472" right="0.70866141732283472" top="0.74803149606299213" bottom="0.35433070866141736" header="0.31496062992125984" footer="0.31496062992125984"/>
  <pageSetup paperSize="9" scale="78"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62"/>
  <sheetViews>
    <sheetView showGridLines="0" zoomScaleNormal="100" workbookViewId="0"/>
  </sheetViews>
  <sheetFormatPr defaultRowHeight="15"/>
  <cols>
    <col min="1" max="1" width="16.140625" customWidth="1"/>
    <col min="2" max="2" width="22.85546875" customWidth="1"/>
    <col min="3" max="3" width="16.5703125" customWidth="1"/>
    <col min="4" max="4" width="27" customWidth="1"/>
    <col min="5" max="5" width="18.5703125" customWidth="1"/>
  </cols>
  <sheetData>
    <row r="1" spans="1:5">
      <c r="A1" s="612" t="s">
        <v>137</v>
      </c>
    </row>
    <row r="2" spans="1:5">
      <c r="A2" s="110" t="s">
        <v>481</v>
      </c>
    </row>
    <row r="3" spans="1:5" ht="15.75" thickBot="1"/>
    <row r="4" spans="1:5" ht="30" customHeight="1">
      <c r="A4" s="129" t="s">
        <v>482</v>
      </c>
      <c r="B4" s="113" t="s">
        <v>483</v>
      </c>
      <c r="C4" s="114" t="s">
        <v>484</v>
      </c>
      <c r="D4" s="114" t="s">
        <v>485</v>
      </c>
      <c r="E4" s="350" t="s">
        <v>486</v>
      </c>
    </row>
    <row r="5" spans="1:5">
      <c r="A5" s="124" t="s">
        <v>281</v>
      </c>
      <c r="B5" s="436">
        <v>1927</v>
      </c>
      <c r="C5" s="436">
        <v>54</v>
      </c>
      <c r="D5" s="436">
        <v>0</v>
      </c>
      <c r="E5" s="471">
        <v>1</v>
      </c>
    </row>
    <row r="6" spans="1:5">
      <c r="A6" s="124" t="s">
        <v>282</v>
      </c>
      <c r="B6" s="436">
        <v>1437</v>
      </c>
      <c r="C6" s="436">
        <v>46</v>
      </c>
      <c r="D6" s="436">
        <v>74</v>
      </c>
      <c r="E6" s="471">
        <v>1</v>
      </c>
    </row>
    <row r="7" spans="1:5">
      <c r="A7" s="124" t="s">
        <v>283</v>
      </c>
      <c r="B7" s="436">
        <v>1232</v>
      </c>
      <c r="C7" s="436">
        <v>43</v>
      </c>
      <c r="D7" s="436">
        <v>53</v>
      </c>
      <c r="E7" s="471">
        <v>0</v>
      </c>
    </row>
    <row r="8" spans="1:5">
      <c r="A8" s="124" t="s">
        <v>284</v>
      </c>
      <c r="B8" s="436">
        <v>471</v>
      </c>
      <c r="C8" s="436">
        <v>11</v>
      </c>
      <c r="D8" s="436">
        <v>15</v>
      </c>
      <c r="E8" s="471">
        <v>1</v>
      </c>
    </row>
    <row r="9" spans="1:5">
      <c r="A9" s="124" t="s">
        <v>285</v>
      </c>
      <c r="B9" s="436">
        <v>663</v>
      </c>
      <c r="C9" s="436">
        <v>7</v>
      </c>
      <c r="D9" s="436">
        <v>23</v>
      </c>
      <c r="E9" s="471">
        <v>4</v>
      </c>
    </row>
    <row r="10" spans="1:5">
      <c r="A10" s="124" t="s">
        <v>286</v>
      </c>
      <c r="B10" s="436">
        <v>161</v>
      </c>
      <c r="C10" s="436">
        <v>6</v>
      </c>
      <c r="D10" s="436">
        <v>5</v>
      </c>
      <c r="E10" s="471">
        <v>0</v>
      </c>
    </row>
    <row r="11" spans="1:5">
      <c r="A11" s="124" t="s">
        <v>287</v>
      </c>
      <c r="B11" s="436">
        <v>41</v>
      </c>
      <c r="C11" s="436">
        <v>1</v>
      </c>
      <c r="D11" s="436">
        <v>6</v>
      </c>
      <c r="E11" s="471">
        <v>0</v>
      </c>
    </row>
    <row r="12" spans="1:5">
      <c r="A12" s="124" t="s">
        <v>288</v>
      </c>
      <c r="B12" s="436">
        <v>81</v>
      </c>
      <c r="C12" s="436">
        <v>6</v>
      </c>
      <c r="D12" s="436">
        <v>0</v>
      </c>
      <c r="E12" s="471">
        <v>0</v>
      </c>
    </row>
    <row r="13" spans="1:5" ht="15.75" thickBot="1">
      <c r="A13" s="125" t="s">
        <v>156</v>
      </c>
      <c r="B13" s="438">
        <f>SUM(B5:B12)</f>
        <v>6013</v>
      </c>
      <c r="C13" s="438">
        <f>SUM(C5:C12)</f>
        <v>174</v>
      </c>
      <c r="D13" s="438">
        <f>SUM(D5:D12)</f>
        <v>176</v>
      </c>
      <c r="E13" s="472">
        <f>SUM(E5:E12)</f>
        <v>7</v>
      </c>
    </row>
    <row r="16" spans="1:5">
      <c r="A16" s="110" t="s">
        <v>487</v>
      </c>
    </row>
    <row r="17" spans="1:9">
      <c r="A17" t="s">
        <v>229</v>
      </c>
    </row>
    <row r="18" spans="1:9" ht="15.75" thickBot="1"/>
    <row r="19" spans="1:9">
      <c r="A19" s="598"/>
      <c r="B19" s="663"/>
      <c r="C19" s="663"/>
      <c r="D19" s="134" t="s">
        <v>148</v>
      </c>
    </row>
    <row r="20" spans="1:9" ht="17.25">
      <c r="A20" s="664" t="s">
        <v>488</v>
      </c>
      <c r="B20" s="665"/>
      <c r="C20" s="665"/>
      <c r="D20" s="135">
        <v>5371</v>
      </c>
      <c r="I20" s="435"/>
    </row>
    <row r="21" spans="1:9" ht="17.25">
      <c r="A21" s="664" t="s">
        <v>489</v>
      </c>
      <c r="B21" s="665"/>
      <c r="C21" s="665"/>
      <c r="D21" s="135">
        <v>360</v>
      </c>
    </row>
    <row r="22" spans="1:9">
      <c r="A22" s="664" t="s">
        <v>490</v>
      </c>
      <c r="B22" s="665"/>
      <c r="C22" s="665"/>
      <c r="D22" s="136">
        <f>D21/D20</f>
        <v>6.7026624464717924E-2</v>
      </c>
    </row>
    <row r="23" spans="1:9" ht="9" customHeight="1">
      <c r="A23" s="765"/>
      <c r="B23" s="766"/>
      <c r="C23" s="766"/>
      <c r="D23" s="767"/>
    </row>
    <row r="24" spans="1:9">
      <c r="A24" s="664" t="s">
        <v>491</v>
      </c>
      <c r="B24" s="665"/>
      <c r="C24" s="665"/>
      <c r="D24" s="314" t="s">
        <v>1315</v>
      </c>
    </row>
    <row r="25" spans="1:9" ht="17.25">
      <c r="A25" s="664" t="s">
        <v>492</v>
      </c>
      <c r="B25" s="665"/>
      <c r="C25" s="665"/>
      <c r="D25" s="314" t="s">
        <v>1316</v>
      </c>
    </row>
    <row r="26" spans="1:9">
      <c r="A26" s="664" t="s">
        <v>493</v>
      </c>
      <c r="B26" s="665"/>
      <c r="C26" s="665"/>
      <c r="D26" s="137" t="s">
        <v>1317</v>
      </c>
    </row>
    <row r="27" spans="1:9" ht="8.25" customHeight="1">
      <c r="A27" s="664"/>
      <c r="B27" s="665"/>
      <c r="C27" s="665"/>
      <c r="D27" s="666"/>
    </row>
    <row r="28" spans="1:9" ht="17.25">
      <c r="A28" s="664" t="s">
        <v>494</v>
      </c>
      <c r="B28" s="665"/>
      <c r="C28" s="665"/>
      <c r="D28" s="138">
        <v>187.91</v>
      </c>
    </row>
    <row r="29" spans="1:9">
      <c r="A29" s="664" t="s">
        <v>495</v>
      </c>
      <c r="B29" s="665"/>
      <c r="C29" s="665"/>
      <c r="D29" s="138">
        <v>24.65</v>
      </c>
    </row>
    <row r="30" spans="1:9">
      <c r="A30" s="664" t="s">
        <v>496</v>
      </c>
      <c r="B30" s="665"/>
      <c r="C30" s="665"/>
      <c r="D30" s="677" t="s">
        <v>1318</v>
      </c>
    </row>
    <row r="31" spans="1:9" ht="9.6" customHeight="1">
      <c r="A31" s="664"/>
      <c r="B31" s="674"/>
      <c r="C31" s="675"/>
      <c r="D31" s="676"/>
    </row>
    <row r="32" spans="1:9">
      <c r="A32" s="664" t="s">
        <v>497</v>
      </c>
      <c r="B32" s="665"/>
      <c r="C32" s="678"/>
      <c r="D32" s="69">
        <v>4764482</v>
      </c>
    </row>
    <row r="33" spans="1:9">
      <c r="A33" s="693" t="s">
        <v>498</v>
      </c>
      <c r="B33" s="673"/>
      <c r="C33" s="673"/>
      <c r="D33" s="69">
        <v>17866462</v>
      </c>
    </row>
    <row r="34" spans="1:9" ht="18" thickBot="1">
      <c r="A34" s="667" t="s">
        <v>499</v>
      </c>
      <c r="B34" s="668"/>
      <c r="C34" s="668"/>
      <c r="D34" s="552">
        <v>18257568</v>
      </c>
    </row>
    <row r="36" spans="1:9" ht="27.75" customHeight="1">
      <c r="A36" s="775" t="s">
        <v>500</v>
      </c>
      <c r="B36" s="775"/>
      <c r="C36" s="775"/>
      <c r="D36" s="775"/>
      <c r="E36" s="775"/>
      <c r="F36" s="139"/>
      <c r="G36" s="139"/>
      <c r="H36" s="139"/>
      <c r="I36" s="139"/>
    </row>
    <row r="37" spans="1:9" ht="15.75">
      <c r="A37" s="139" t="s">
        <v>501</v>
      </c>
      <c r="B37" s="139"/>
      <c r="C37" s="139"/>
      <c r="D37" s="139"/>
      <c r="E37" s="139"/>
      <c r="F37" s="139"/>
      <c r="G37" s="139"/>
      <c r="H37" s="139"/>
      <c r="I37" s="139"/>
    </row>
    <row r="38" spans="1:9">
      <c r="A38" s="139" t="s">
        <v>502</v>
      </c>
      <c r="B38" s="139"/>
      <c r="C38" s="139"/>
      <c r="D38" s="139"/>
      <c r="E38" s="139"/>
      <c r="F38" s="139"/>
      <c r="G38" s="139"/>
      <c r="H38" s="139"/>
      <c r="I38" s="139"/>
    </row>
    <row r="39" spans="1:9" ht="15.75">
      <c r="A39" s="139" t="s">
        <v>503</v>
      </c>
      <c r="B39" s="139"/>
      <c r="C39" s="139"/>
      <c r="D39" s="139"/>
      <c r="E39" s="139"/>
      <c r="F39" s="139"/>
      <c r="G39" s="139"/>
      <c r="H39" s="139"/>
      <c r="I39" s="139"/>
    </row>
    <row r="40" spans="1:9" ht="15.75">
      <c r="A40" s="139" t="s">
        <v>504</v>
      </c>
    </row>
    <row r="42" spans="1:9">
      <c r="A42" s="110" t="s">
        <v>505</v>
      </c>
    </row>
    <row r="43" spans="1:9">
      <c r="A43" t="s">
        <v>229</v>
      </c>
    </row>
    <row r="44" spans="1:9" ht="15.75" thickBot="1"/>
    <row r="45" spans="1:9">
      <c r="A45" s="741" t="s">
        <v>506</v>
      </c>
      <c r="B45" s="770"/>
      <c r="C45" s="113" t="s">
        <v>507</v>
      </c>
      <c r="D45" s="350" t="s">
        <v>185</v>
      </c>
    </row>
    <row r="46" spans="1:9">
      <c r="A46" s="771" t="s">
        <v>1319</v>
      </c>
      <c r="B46" s="772"/>
      <c r="C46" s="103">
        <v>74109702</v>
      </c>
      <c r="D46" s="104">
        <v>0.22609238250606001</v>
      </c>
    </row>
    <row r="47" spans="1:9">
      <c r="A47" s="773" t="s">
        <v>1322</v>
      </c>
      <c r="B47" s="774"/>
      <c r="C47" s="103">
        <v>187920109</v>
      </c>
      <c r="D47" s="104">
        <v>0.57330287422569004</v>
      </c>
    </row>
    <row r="48" spans="1:9" ht="15.75" thickBot="1">
      <c r="A48" s="768" t="s">
        <v>1320</v>
      </c>
      <c r="B48" s="769"/>
      <c r="C48" s="133">
        <v>65755235</v>
      </c>
      <c r="D48" s="454">
        <v>0.20060474326825001</v>
      </c>
    </row>
    <row r="58" spans="1:5" ht="20.100000000000001" customHeight="1">
      <c r="A58" s="139" t="s">
        <v>508</v>
      </c>
    </row>
    <row r="59" spans="1:5" ht="24" customHeight="1">
      <c r="A59" s="764" t="s">
        <v>509</v>
      </c>
      <c r="B59" s="764"/>
      <c r="C59" s="764"/>
      <c r="D59" s="764"/>
      <c r="E59" s="764"/>
    </row>
    <row r="60" spans="1:5">
      <c r="A60" s="139" t="s">
        <v>510</v>
      </c>
    </row>
    <row r="61" spans="1:5" ht="36" customHeight="1">
      <c r="A61" s="764" t="s">
        <v>511</v>
      </c>
      <c r="B61" s="764"/>
      <c r="C61" s="764"/>
      <c r="D61" s="764"/>
      <c r="E61" s="764"/>
    </row>
    <row r="62" spans="1:5">
      <c r="A62" s="139" t="s">
        <v>512</v>
      </c>
    </row>
  </sheetData>
  <mergeCells count="8">
    <mergeCell ref="A59:E59"/>
    <mergeCell ref="A61:E61"/>
    <mergeCell ref="A23:D23"/>
    <mergeCell ref="A48:B48"/>
    <mergeCell ref="A45:B45"/>
    <mergeCell ref="A46:B46"/>
    <mergeCell ref="A47:B47"/>
    <mergeCell ref="A36:E36"/>
  </mergeCells>
  <hyperlinks>
    <hyperlink ref="A1" location="'Table index'!A1" display="Return to Table Index" xr:uid="{4327F325-CCBD-42A0-A85D-A5F2456FE2E8}"/>
  </hyperlinks>
  <pageMargins left="0.70866141732283472" right="0.70866141732283472" top="0.74803149606299213" bottom="0.35433070866141736" header="0.31496062992125984" footer="0.31496062992125984"/>
  <pageSetup paperSize="9" scale="76"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8573-0A7B-4545-9792-10EBD2652380}">
  <sheetPr>
    <tabColor rgb="FF92D050"/>
    <pageSetUpPr fitToPage="1"/>
  </sheetPr>
  <dimension ref="A1:G39"/>
  <sheetViews>
    <sheetView showGridLines="0" zoomScaleNormal="100" workbookViewId="0"/>
  </sheetViews>
  <sheetFormatPr defaultRowHeight="15"/>
  <cols>
    <col min="1" max="1" width="40.42578125" customWidth="1"/>
    <col min="2" max="2" width="13.85546875" customWidth="1"/>
    <col min="3" max="3" width="33.42578125" bestFit="1" customWidth="1"/>
    <col min="4" max="4" width="15.28515625" bestFit="1" customWidth="1"/>
    <col min="5" max="5" width="16.28515625" customWidth="1"/>
    <col min="6" max="6" width="9.85546875" bestFit="1" customWidth="1"/>
    <col min="7" max="7" width="14.7109375" bestFit="1" customWidth="1"/>
    <col min="8" max="8" width="10.5703125" customWidth="1"/>
    <col min="9" max="9" width="16.28515625" bestFit="1" customWidth="1"/>
  </cols>
  <sheetData>
    <row r="1" spans="1:5">
      <c r="A1" s="612" t="s">
        <v>137</v>
      </c>
    </row>
    <row r="2" spans="1:5">
      <c r="A2" s="110" t="s">
        <v>513</v>
      </c>
    </row>
    <row r="3" spans="1:5">
      <c r="A3" t="s">
        <v>514</v>
      </c>
    </row>
    <row r="4" spans="1:5" ht="15.75" thickBot="1"/>
    <row r="5" spans="1:5" ht="30">
      <c r="A5" s="129" t="s">
        <v>260</v>
      </c>
      <c r="B5" s="113" t="s">
        <v>515</v>
      </c>
      <c r="C5" s="114" t="s">
        <v>516</v>
      </c>
      <c r="D5" s="114" t="s">
        <v>265</v>
      </c>
      <c r="E5" s="350" t="s">
        <v>200</v>
      </c>
    </row>
    <row r="6" spans="1:5" ht="45">
      <c r="A6" s="619" t="s">
        <v>1216</v>
      </c>
      <c r="B6" s="561" t="s">
        <v>1217</v>
      </c>
      <c r="C6" s="614" t="s">
        <v>1218</v>
      </c>
      <c r="D6" s="561">
        <v>78</v>
      </c>
      <c r="E6" s="615">
        <v>529970.42000000004</v>
      </c>
    </row>
    <row r="7" spans="1:5">
      <c r="A7" s="619" t="s">
        <v>1219</v>
      </c>
      <c r="B7" s="561" t="s">
        <v>1220</v>
      </c>
      <c r="C7" s="614" t="s">
        <v>1221</v>
      </c>
      <c r="D7" s="561">
        <v>1048</v>
      </c>
      <c r="E7" s="615">
        <v>1506707.8</v>
      </c>
    </row>
    <row r="8" spans="1:5" ht="45">
      <c r="A8" s="619" t="s">
        <v>1222</v>
      </c>
      <c r="B8" s="561" t="s">
        <v>1223</v>
      </c>
      <c r="C8" s="614" t="s">
        <v>1224</v>
      </c>
      <c r="D8" s="561">
        <v>1334</v>
      </c>
      <c r="E8" s="615">
        <v>11272397.15</v>
      </c>
    </row>
    <row r="9" spans="1:5">
      <c r="A9" s="619" t="s">
        <v>1225</v>
      </c>
      <c r="B9" s="561" t="s">
        <v>1226</v>
      </c>
      <c r="C9" s="614" t="s">
        <v>1227</v>
      </c>
      <c r="D9" s="561">
        <v>334</v>
      </c>
      <c r="E9" s="615">
        <v>7384848.1399999997</v>
      </c>
    </row>
    <row r="10" spans="1:5" ht="30">
      <c r="A10" s="619" t="s">
        <v>1228</v>
      </c>
      <c r="B10" s="561" t="s">
        <v>1229</v>
      </c>
      <c r="C10" s="614" t="s">
        <v>1230</v>
      </c>
      <c r="D10" s="561">
        <v>143</v>
      </c>
      <c r="E10" s="615">
        <v>381392</v>
      </c>
    </row>
    <row r="11" spans="1:5">
      <c r="A11" s="619" t="s">
        <v>1231</v>
      </c>
      <c r="B11" s="561" t="s">
        <v>1229</v>
      </c>
      <c r="C11" s="614" t="s">
        <v>1232</v>
      </c>
      <c r="D11" s="561">
        <v>5177</v>
      </c>
      <c r="E11" s="615">
        <v>316894.86</v>
      </c>
    </row>
    <row r="12" spans="1:5">
      <c r="A12" s="619" t="s">
        <v>1233</v>
      </c>
      <c r="B12" s="561" t="s">
        <v>1220</v>
      </c>
      <c r="C12" s="614" t="s">
        <v>1234</v>
      </c>
      <c r="D12" s="561">
        <v>125</v>
      </c>
      <c r="E12" s="615">
        <v>2389179.48</v>
      </c>
    </row>
    <row r="13" spans="1:5">
      <c r="A13" s="619" t="s">
        <v>1235</v>
      </c>
      <c r="B13" s="561" t="s">
        <v>1226</v>
      </c>
      <c r="C13" s="614" t="s">
        <v>1236</v>
      </c>
      <c r="D13" s="561">
        <v>27793</v>
      </c>
      <c r="E13" s="615">
        <v>860604.52</v>
      </c>
    </row>
    <row r="14" spans="1:5">
      <c r="A14" s="619" t="s">
        <v>1237</v>
      </c>
      <c r="B14" s="561" t="s">
        <v>1217</v>
      </c>
      <c r="C14" s="614" t="s">
        <v>517</v>
      </c>
      <c r="D14" s="561">
        <v>43938</v>
      </c>
      <c r="E14" s="615">
        <v>2248319.15</v>
      </c>
    </row>
    <row r="15" spans="1:5">
      <c r="A15" s="619" t="s">
        <v>1238</v>
      </c>
      <c r="B15" s="561" t="s">
        <v>1239</v>
      </c>
      <c r="C15" s="614" t="s">
        <v>517</v>
      </c>
      <c r="D15" s="561">
        <v>82977</v>
      </c>
      <c r="E15" s="615">
        <v>2788224.79</v>
      </c>
    </row>
    <row r="16" spans="1:5">
      <c r="A16" s="619" t="s">
        <v>1240</v>
      </c>
      <c r="B16" s="561" t="s">
        <v>1217</v>
      </c>
      <c r="C16" s="614" t="s">
        <v>1241</v>
      </c>
      <c r="D16" s="561">
        <v>13</v>
      </c>
      <c r="E16" s="615">
        <v>71307.28</v>
      </c>
    </row>
    <row r="17" spans="1:7" ht="30">
      <c r="A17" s="619" t="s">
        <v>1242</v>
      </c>
      <c r="B17" s="561" t="s">
        <v>1217</v>
      </c>
      <c r="C17" s="614" t="s">
        <v>1243</v>
      </c>
      <c r="D17" s="561">
        <v>285</v>
      </c>
      <c r="E17" s="615">
        <v>2072230.94</v>
      </c>
    </row>
    <row r="18" spans="1:7" ht="30">
      <c r="A18" s="619" t="s">
        <v>1244</v>
      </c>
      <c r="B18" s="561" t="s">
        <v>1217</v>
      </c>
      <c r="C18" s="614" t="s">
        <v>1245</v>
      </c>
      <c r="D18" s="561">
        <v>518</v>
      </c>
      <c r="E18" s="615">
        <v>2108691.48</v>
      </c>
    </row>
    <row r="19" spans="1:7" ht="15" customHeight="1">
      <c r="A19" s="619" t="s">
        <v>1246</v>
      </c>
      <c r="B19" s="561" t="s">
        <v>1223</v>
      </c>
      <c r="C19" s="614" t="s">
        <v>1247</v>
      </c>
      <c r="D19" s="561">
        <v>754</v>
      </c>
      <c r="E19" s="615">
        <v>1059606.75</v>
      </c>
    </row>
    <row r="20" spans="1:7" ht="30" customHeight="1">
      <c r="A20" s="619" t="s">
        <v>1248</v>
      </c>
      <c r="B20" s="561" t="s">
        <v>1217</v>
      </c>
      <c r="C20" s="614" t="s">
        <v>1249</v>
      </c>
      <c r="D20" s="561">
        <v>145</v>
      </c>
      <c r="E20" s="615">
        <v>670817.30000000005</v>
      </c>
    </row>
    <row r="21" spans="1:7" ht="30">
      <c r="A21" s="341" t="s">
        <v>1250</v>
      </c>
      <c r="B21" s="561" t="s">
        <v>1229</v>
      </c>
      <c r="C21" s="614" t="s">
        <v>1251</v>
      </c>
      <c r="D21" s="561">
        <v>12</v>
      </c>
      <c r="E21" s="615">
        <v>15674.24</v>
      </c>
    </row>
    <row r="22" spans="1:7" ht="60">
      <c r="A22" s="341" t="s">
        <v>1252</v>
      </c>
      <c r="B22" s="561" t="s">
        <v>1229</v>
      </c>
      <c r="C22" s="614" t="s">
        <v>1251</v>
      </c>
      <c r="D22" s="561">
        <v>5</v>
      </c>
      <c r="E22" s="615">
        <v>10316.75</v>
      </c>
    </row>
    <row r="23" spans="1:7" ht="45">
      <c r="A23" s="619" t="s">
        <v>1253</v>
      </c>
      <c r="B23" s="561" t="s">
        <v>1223</v>
      </c>
      <c r="C23" s="614" t="s">
        <v>1254</v>
      </c>
      <c r="D23" s="561">
        <v>5752</v>
      </c>
      <c r="E23" s="615">
        <v>792646.23</v>
      </c>
    </row>
    <row r="24" spans="1:7" ht="30">
      <c r="A24" s="619" t="s">
        <v>1255</v>
      </c>
      <c r="B24" s="561" t="s">
        <v>1217</v>
      </c>
      <c r="C24" s="614" t="s">
        <v>1256</v>
      </c>
      <c r="D24" s="561">
        <v>67</v>
      </c>
      <c r="E24" s="615">
        <v>173441.95</v>
      </c>
      <c r="F24" s="139"/>
      <c r="G24" s="139"/>
    </row>
    <row r="25" spans="1:7">
      <c r="A25" s="619" t="s">
        <v>1257</v>
      </c>
      <c r="B25" s="561" t="s">
        <v>1220</v>
      </c>
      <c r="C25" s="614" t="s">
        <v>1258</v>
      </c>
      <c r="D25" s="561">
        <v>1379</v>
      </c>
      <c r="E25" s="615">
        <v>149693.14000000001</v>
      </c>
      <c r="F25" s="139"/>
      <c r="G25" s="139"/>
    </row>
    <row r="26" spans="1:7">
      <c r="A26" s="619" t="s">
        <v>1259</v>
      </c>
      <c r="B26" s="561" t="s">
        <v>1260</v>
      </c>
      <c r="C26" s="614" t="s">
        <v>1261</v>
      </c>
      <c r="D26" s="561">
        <v>579</v>
      </c>
      <c r="E26" s="615">
        <v>16241653.07</v>
      </c>
      <c r="F26" s="139"/>
      <c r="G26" s="139"/>
    </row>
    <row r="27" spans="1:7" ht="45">
      <c r="A27" s="619" t="s">
        <v>1262</v>
      </c>
      <c r="B27" s="561" t="s">
        <v>1263</v>
      </c>
      <c r="C27" s="614" t="s">
        <v>1264</v>
      </c>
      <c r="D27" s="561">
        <v>653</v>
      </c>
      <c r="E27" s="615">
        <v>3770834.6</v>
      </c>
      <c r="F27" s="139"/>
      <c r="G27" s="139"/>
    </row>
    <row r="28" spans="1:7">
      <c r="A28" s="619" t="s">
        <v>1265</v>
      </c>
      <c r="B28" s="561" t="s">
        <v>1239</v>
      </c>
      <c r="C28" s="614" t="s">
        <v>1266</v>
      </c>
      <c r="D28" s="561">
        <v>186</v>
      </c>
      <c r="E28" s="615">
        <v>970307.01</v>
      </c>
    </row>
    <row r="29" spans="1:7" ht="15" customHeight="1">
      <c r="A29" s="619" t="s">
        <v>1267</v>
      </c>
      <c r="B29" s="561" t="s">
        <v>1268</v>
      </c>
      <c r="C29" s="614" t="s">
        <v>1269</v>
      </c>
      <c r="D29" s="561">
        <v>320</v>
      </c>
      <c r="E29" s="615">
        <v>10302731.35</v>
      </c>
    </row>
    <row r="30" spans="1:7" ht="30">
      <c r="A30" s="619" t="s">
        <v>1270</v>
      </c>
      <c r="B30" s="561" t="s">
        <v>1239</v>
      </c>
      <c r="C30" s="614" t="s">
        <v>518</v>
      </c>
      <c r="D30" s="561">
        <v>182802</v>
      </c>
      <c r="E30" s="615">
        <v>7431800.1600000001</v>
      </c>
    </row>
    <row r="31" spans="1:7">
      <c r="A31" s="619" t="s">
        <v>1271</v>
      </c>
      <c r="B31" s="561" t="s">
        <v>1263</v>
      </c>
      <c r="C31" s="614" t="s">
        <v>1272</v>
      </c>
      <c r="D31" s="561">
        <v>2307</v>
      </c>
      <c r="E31" s="615">
        <v>24796.44</v>
      </c>
    </row>
    <row r="32" spans="1:7" ht="30">
      <c r="A32" s="619" t="s">
        <v>1273</v>
      </c>
      <c r="B32" s="561" t="s">
        <v>1217</v>
      </c>
      <c r="C32" s="614" t="s">
        <v>1236</v>
      </c>
      <c r="D32" s="561">
        <v>4332</v>
      </c>
      <c r="E32" s="615">
        <v>805146.19</v>
      </c>
    </row>
    <row r="33" spans="1:5" ht="30">
      <c r="A33" s="619" t="s">
        <v>1274</v>
      </c>
      <c r="B33" s="561" t="s">
        <v>1275</v>
      </c>
      <c r="C33" s="614" t="s">
        <v>1276</v>
      </c>
      <c r="D33" s="561">
        <v>135</v>
      </c>
      <c r="E33" s="615">
        <v>815817.41</v>
      </c>
    </row>
    <row r="34" spans="1:5">
      <c r="A34" s="619" t="s">
        <v>1277</v>
      </c>
      <c r="B34" s="561" t="s">
        <v>1268</v>
      </c>
      <c r="C34" s="614" t="s">
        <v>1278</v>
      </c>
      <c r="D34" s="561">
        <v>344</v>
      </c>
      <c r="E34" s="615">
        <v>4889767.97</v>
      </c>
    </row>
    <row r="35" spans="1:5" ht="30">
      <c r="A35" s="619" t="s">
        <v>1279</v>
      </c>
      <c r="B35" s="561" t="s">
        <v>1280</v>
      </c>
      <c r="C35" s="614" t="s">
        <v>1281</v>
      </c>
      <c r="D35" s="561">
        <v>7</v>
      </c>
      <c r="E35" s="615">
        <v>25177.599999999999</v>
      </c>
    </row>
    <row r="36" spans="1:5" ht="30">
      <c r="A36" s="619" t="s">
        <v>1282</v>
      </c>
      <c r="B36" s="561" t="s">
        <v>1263</v>
      </c>
      <c r="C36" s="614" t="s">
        <v>1283</v>
      </c>
      <c r="D36" s="561">
        <v>72</v>
      </c>
      <c r="E36" s="615">
        <v>473551.68</v>
      </c>
    </row>
    <row r="37" spans="1:5" ht="15" customHeight="1" thickBot="1">
      <c r="A37" s="620" t="s">
        <v>1284</v>
      </c>
      <c r="B37" s="616" t="s">
        <v>1217</v>
      </c>
      <c r="C37" s="617" t="s">
        <v>1269</v>
      </c>
      <c r="D37" s="616">
        <v>23</v>
      </c>
      <c r="E37" s="618">
        <v>2624438.52</v>
      </c>
    </row>
    <row r="38" spans="1:5">
      <c r="A38" s="669"/>
      <c r="B38" s="669"/>
      <c r="C38" s="669"/>
      <c r="D38" s="669"/>
      <c r="E38" s="669"/>
    </row>
    <row r="39" spans="1:5" ht="30" customHeight="1">
      <c r="A39" s="776" t="s">
        <v>519</v>
      </c>
      <c r="B39" s="776"/>
      <c r="C39" s="776"/>
      <c r="D39" s="776"/>
      <c r="E39" s="776"/>
    </row>
  </sheetData>
  <mergeCells count="1">
    <mergeCell ref="A39:E39"/>
  </mergeCells>
  <hyperlinks>
    <hyperlink ref="A1" location="'Table index'!A1" display="Return to Table Index" xr:uid="{0FA72575-CB3F-4B97-AE42-287665EB553A}"/>
  </hyperlinks>
  <pageMargins left="0.70866141732283472" right="0.70866141732283472" top="0.74803149606299213" bottom="0.35433070866141736" header="0.31496062992125984" footer="0.31496062992125984"/>
  <pageSetup paperSize="9" scale="73"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86C7-F62A-40F8-8392-363CBFBEF187}">
  <sheetPr>
    <tabColor rgb="FF92D050"/>
    <pageSetUpPr fitToPage="1"/>
  </sheetPr>
  <dimension ref="A1:I19"/>
  <sheetViews>
    <sheetView showGridLines="0" workbookViewId="0"/>
  </sheetViews>
  <sheetFormatPr defaultRowHeight="15"/>
  <cols>
    <col min="1" max="1" width="40.42578125" customWidth="1"/>
    <col min="2" max="2" width="9.85546875" customWidth="1"/>
    <col min="3" max="3" width="15.5703125" customWidth="1"/>
    <col min="4" max="4" width="9.85546875" customWidth="1"/>
    <col min="5" max="5" width="15.5703125" customWidth="1"/>
    <col min="6" max="6" width="9.85546875" customWidth="1"/>
    <col min="7" max="7" width="15.5703125" customWidth="1"/>
    <col min="8" max="8" width="9.85546875" customWidth="1"/>
    <col min="9" max="9" width="15.5703125" customWidth="1"/>
  </cols>
  <sheetData>
    <row r="1" spans="1:9">
      <c r="A1" s="612" t="s">
        <v>137</v>
      </c>
    </row>
    <row r="2" spans="1:9">
      <c r="A2" s="110" t="s">
        <v>520</v>
      </c>
    </row>
    <row r="3" spans="1:9">
      <c r="A3" t="s">
        <v>514</v>
      </c>
    </row>
    <row r="4" spans="1:9" ht="15.75" thickBot="1"/>
    <row r="5" spans="1:9">
      <c r="A5" s="129"/>
      <c r="B5" s="777" t="s">
        <v>521</v>
      </c>
      <c r="C5" s="770"/>
      <c r="D5" s="777" t="s">
        <v>522</v>
      </c>
      <c r="E5" s="770"/>
      <c r="F5" s="778" t="s">
        <v>523</v>
      </c>
      <c r="G5" s="761"/>
      <c r="H5" s="777" t="s">
        <v>146</v>
      </c>
      <c r="I5" s="779"/>
    </row>
    <row r="6" spans="1:9" ht="30">
      <c r="A6" s="602" t="s">
        <v>524</v>
      </c>
      <c r="B6" s="100" t="s">
        <v>525</v>
      </c>
      <c r="C6" s="100" t="s">
        <v>200</v>
      </c>
      <c r="D6" s="100" t="s">
        <v>525</v>
      </c>
      <c r="E6" s="100" t="s">
        <v>200</v>
      </c>
      <c r="F6" s="100" t="s">
        <v>525</v>
      </c>
      <c r="G6" s="100" t="s">
        <v>200</v>
      </c>
      <c r="H6" s="100" t="s">
        <v>525</v>
      </c>
      <c r="I6" s="101" t="s">
        <v>200</v>
      </c>
    </row>
    <row r="7" spans="1:9">
      <c r="A7" s="147" t="s">
        <v>379</v>
      </c>
      <c r="B7" s="638">
        <v>1</v>
      </c>
      <c r="C7" s="639">
        <v>21025804</v>
      </c>
      <c r="D7" s="638">
        <v>1</v>
      </c>
      <c r="E7" s="639">
        <v>2643380</v>
      </c>
      <c r="F7" s="638">
        <v>1</v>
      </c>
      <c r="G7" s="639">
        <v>338799</v>
      </c>
      <c r="H7" s="638">
        <v>1</v>
      </c>
      <c r="I7" s="640">
        <v>21681</v>
      </c>
    </row>
    <row r="8" spans="1:9">
      <c r="A8" s="147" t="s">
        <v>385</v>
      </c>
      <c r="B8" s="638">
        <v>0</v>
      </c>
      <c r="C8" s="639">
        <v>0</v>
      </c>
      <c r="D8" s="638">
        <v>4</v>
      </c>
      <c r="E8" s="639">
        <v>76348313</v>
      </c>
      <c r="F8" s="638">
        <v>0</v>
      </c>
      <c r="G8" s="639">
        <v>0</v>
      </c>
      <c r="H8" s="638">
        <v>0</v>
      </c>
      <c r="I8" s="640">
        <v>0</v>
      </c>
    </row>
    <row r="9" spans="1:9" ht="30">
      <c r="A9" s="147" t="s">
        <v>386</v>
      </c>
      <c r="B9" s="638">
        <v>8</v>
      </c>
      <c r="C9" s="639">
        <v>49124462</v>
      </c>
      <c r="D9" s="638">
        <v>10</v>
      </c>
      <c r="E9" s="639">
        <v>36532605</v>
      </c>
      <c r="F9" s="638">
        <v>10</v>
      </c>
      <c r="G9" s="639">
        <v>79746701</v>
      </c>
      <c r="H9" s="638">
        <v>8</v>
      </c>
      <c r="I9" s="640">
        <v>83380472</v>
      </c>
    </row>
    <row r="10" spans="1:9">
      <c r="A10" s="147" t="s">
        <v>380</v>
      </c>
      <c r="B10" s="638">
        <v>0</v>
      </c>
      <c r="C10" s="639">
        <v>0</v>
      </c>
      <c r="D10" s="638">
        <v>1</v>
      </c>
      <c r="E10" s="639">
        <v>11829434</v>
      </c>
      <c r="F10" s="638">
        <v>0</v>
      </c>
      <c r="G10" s="639">
        <v>0</v>
      </c>
      <c r="H10" s="638">
        <v>1</v>
      </c>
      <c r="I10" s="640">
        <v>4518647</v>
      </c>
    </row>
    <row r="11" spans="1:9">
      <c r="A11" s="147" t="s">
        <v>381</v>
      </c>
      <c r="B11" s="638">
        <v>1</v>
      </c>
      <c r="C11" s="639">
        <v>4492974</v>
      </c>
      <c r="D11" s="638">
        <v>1</v>
      </c>
      <c r="E11" s="639">
        <v>877189</v>
      </c>
      <c r="F11" s="638">
        <v>1</v>
      </c>
      <c r="G11" s="639">
        <v>263593</v>
      </c>
      <c r="H11" s="638">
        <v>3</v>
      </c>
      <c r="I11" s="640">
        <v>5951884</v>
      </c>
    </row>
    <row r="12" spans="1:9">
      <c r="A12" s="147" t="s">
        <v>382</v>
      </c>
      <c r="B12" s="638">
        <v>2</v>
      </c>
      <c r="C12" s="639">
        <v>22812402</v>
      </c>
      <c r="D12" s="638">
        <v>0</v>
      </c>
      <c r="E12" s="639">
        <v>0</v>
      </c>
      <c r="F12" s="638">
        <v>0</v>
      </c>
      <c r="G12" s="639">
        <v>0</v>
      </c>
      <c r="H12" s="638">
        <v>0</v>
      </c>
      <c r="I12" s="640">
        <v>0</v>
      </c>
    </row>
    <row r="13" spans="1:9" ht="30">
      <c r="A13" s="147" t="s">
        <v>383</v>
      </c>
      <c r="B13" s="638">
        <v>0</v>
      </c>
      <c r="C13" s="639">
        <v>0</v>
      </c>
      <c r="D13" s="638">
        <v>0</v>
      </c>
      <c r="E13" s="639">
        <v>0</v>
      </c>
      <c r="F13" s="638">
        <v>0</v>
      </c>
      <c r="G13" s="639">
        <v>0</v>
      </c>
      <c r="H13" s="638">
        <v>0</v>
      </c>
      <c r="I13" s="640">
        <v>0</v>
      </c>
    </row>
    <row r="14" spans="1:9">
      <c r="A14" s="147" t="s">
        <v>387</v>
      </c>
      <c r="B14" s="638">
        <v>1</v>
      </c>
      <c r="C14" s="639">
        <v>149824</v>
      </c>
      <c r="D14" s="638">
        <v>2</v>
      </c>
      <c r="E14" s="639">
        <v>24572721</v>
      </c>
      <c r="F14" s="638">
        <v>2</v>
      </c>
      <c r="G14" s="639">
        <v>30035068</v>
      </c>
      <c r="H14" s="638">
        <v>0</v>
      </c>
      <c r="I14" s="640">
        <v>0</v>
      </c>
    </row>
    <row r="15" spans="1:9">
      <c r="A15" s="147" t="s">
        <v>388</v>
      </c>
      <c r="B15" s="638">
        <v>3</v>
      </c>
      <c r="C15" s="639">
        <v>3265856</v>
      </c>
      <c r="D15" s="638">
        <v>2</v>
      </c>
      <c r="E15" s="639">
        <v>16667321</v>
      </c>
      <c r="F15" s="638">
        <v>2</v>
      </c>
      <c r="G15" s="639">
        <v>1978681</v>
      </c>
      <c r="H15" s="638">
        <v>2</v>
      </c>
      <c r="I15" s="640">
        <v>9461992</v>
      </c>
    </row>
    <row r="16" spans="1:9">
      <c r="A16" s="147" t="s">
        <v>390</v>
      </c>
      <c r="B16" s="638">
        <v>6</v>
      </c>
      <c r="C16" s="639">
        <v>24927064</v>
      </c>
      <c r="D16" s="638">
        <v>2</v>
      </c>
      <c r="E16" s="639">
        <v>75738808</v>
      </c>
      <c r="F16" s="638">
        <v>0</v>
      </c>
      <c r="G16" s="639">
        <v>0</v>
      </c>
      <c r="H16" s="638">
        <v>0</v>
      </c>
      <c r="I16" s="640">
        <v>0</v>
      </c>
    </row>
    <row r="17" spans="1:9">
      <c r="A17" s="147" t="s">
        <v>391</v>
      </c>
      <c r="B17" s="638">
        <v>0</v>
      </c>
      <c r="C17" s="639">
        <v>0</v>
      </c>
      <c r="D17" s="638">
        <v>4</v>
      </c>
      <c r="E17" s="639">
        <v>15170696</v>
      </c>
      <c r="F17" s="638">
        <v>1</v>
      </c>
      <c r="G17" s="639">
        <v>35881471</v>
      </c>
      <c r="H17" s="638">
        <v>0</v>
      </c>
      <c r="I17" s="640">
        <v>0</v>
      </c>
    </row>
    <row r="18" spans="1:9" ht="30">
      <c r="A18" s="147" t="s">
        <v>384</v>
      </c>
      <c r="B18" s="638">
        <v>0</v>
      </c>
      <c r="C18" s="639">
        <v>0</v>
      </c>
      <c r="D18" s="638">
        <v>0</v>
      </c>
      <c r="E18" s="639">
        <v>0</v>
      </c>
      <c r="F18" s="638">
        <v>3</v>
      </c>
      <c r="G18" s="639">
        <v>2020082</v>
      </c>
      <c r="H18" s="638">
        <v>0</v>
      </c>
      <c r="I18" s="640">
        <v>0</v>
      </c>
    </row>
    <row r="19" spans="1:9" ht="15.75" thickBot="1">
      <c r="A19" s="316" t="s">
        <v>392</v>
      </c>
      <c r="B19" s="641">
        <v>1</v>
      </c>
      <c r="C19" s="642">
        <v>62330</v>
      </c>
      <c r="D19" s="641">
        <v>0</v>
      </c>
      <c r="E19" s="642">
        <v>0</v>
      </c>
      <c r="F19" s="641">
        <v>0</v>
      </c>
      <c r="G19" s="642">
        <v>0</v>
      </c>
      <c r="H19" s="641">
        <v>2</v>
      </c>
      <c r="I19" s="643">
        <v>1554129</v>
      </c>
    </row>
  </sheetData>
  <mergeCells count="4">
    <mergeCell ref="B5:C5"/>
    <mergeCell ref="D5:E5"/>
    <mergeCell ref="F5:G5"/>
    <mergeCell ref="H5:I5"/>
  </mergeCells>
  <hyperlinks>
    <hyperlink ref="A1" location="'Table index'!A1" display="Return to Table Index" xr:uid="{625D6AEE-5D85-46D3-8929-C98E7772493C}"/>
  </hyperlinks>
  <pageMargins left="0.70866141732283472" right="0.70866141732283472" top="0.74803149606299213" bottom="0.35433070866141736" header="0.31496062992125984" footer="0.31496062992125984"/>
  <pageSetup paperSize="9" scale="62"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54"/>
  <sheetViews>
    <sheetView showGridLines="0" workbookViewId="0"/>
  </sheetViews>
  <sheetFormatPr defaultColWidth="9.140625" defaultRowHeight="15"/>
  <cols>
    <col min="1" max="1" width="31.140625" style="3" customWidth="1"/>
    <col min="2" max="2" width="19.5703125" style="3" bestFit="1" customWidth="1"/>
    <col min="3" max="3" width="11" style="3" bestFit="1" customWidth="1"/>
    <col min="4" max="4" width="19.5703125" style="3" bestFit="1" customWidth="1"/>
    <col min="5" max="5" width="11" style="3" bestFit="1" customWidth="1"/>
    <col min="6" max="7" width="16.7109375" style="3" bestFit="1" customWidth="1"/>
    <col min="8" max="8" width="9.140625" style="3"/>
    <col min="9" max="10" width="10.28515625" style="3" bestFit="1" customWidth="1"/>
    <col min="11" max="11" width="9.140625" style="3"/>
    <col min="12" max="12" width="11.140625" style="3" bestFit="1" customWidth="1"/>
    <col min="13" max="16384" width="9.140625" style="3"/>
  </cols>
  <sheetData>
    <row r="1" spans="1:12">
      <c r="A1" s="612" t="s">
        <v>137</v>
      </c>
      <c r="D1" s="445"/>
    </row>
    <row r="2" spans="1:12">
      <c r="A2" s="1" t="s">
        <v>179</v>
      </c>
      <c r="D2" s="444"/>
    </row>
    <row r="3" spans="1:12">
      <c r="A3" s="3" t="s">
        <v>180</v>
      </c>
      <c r="D3" s="444"/>
    </row>
    <row r="4" spans="1:12" ht="15.75" thickBot="1"/>
    <row r="5" spans="1:12" ht="15" customHeight="1">
      <c r="A5" s="696" t="s">
        <v>181</v>
      </c>
      <c r="B5" s="698" t="s">
        <v>146</v>
      </c>
      <c r="C5" s="698"/>
      <c r="D5" s="698" t="s">
        <v>148</v>
      </c>
      <c r="E5" s="698"/>
      <c r="F5" s="699" t="s">
        <v>182</v>
      </c>
      <c r="G5" s="701" t="s">
        <v>183</v>
      </c>
    </row>
    <row r="6" spans="1:12" ht="42" customHeight="1">
      <c r="A6" s="697"/>
      <c r="B6" s="31" t="s">
        <v>184</v>
      </c>
      <c r="C6" s="31" t="s">
        <v>185</v>
      </c>
      <c r="D6" s="31" t="s">
        <v>184</v>
      </c>
      <c r="E6" s="31" t="s">
        <v>185</v>
      </c>
      <c r="F6" s="700"/>
      <c r="G6" s="702"/>
    </row>
    <row r="7" spans="1:12">
      <c r="A7" s="21" t="s">
        <v>186</v>
      </c>
      <c r="B7" s="436">
        <v>126080626</v>
      </c>
      <c r="C7" s="8">
        <v>0.55656452681205004</v>
      </c>
      <c r="D7" s="436">
        <v>125478611</v>
      </c>
      <c r="E7" s="8">
        <v>0.55529981299802</v>
      </c>
      <c r="F7" s="436">
        <v>-602015</v>
      </c>
      <c r="G7" s="33">
        <v>-4.7748414574E-3</v>
      </c>
    </row>
    <row r="8" spans="1:12">
      <c r="A8" s="21" t="s">
        <v>187</v>
      </c>
      <c r="B8" s="436">
        <v>72894256</v>
      </c>
      <c r="C8" s="8">
        <v>0.32178105697187998</v>
      </c>
      <c r="D8" s="436">
        <v>71183043</v>
      </c>
      <c r="E8" s="8">
        <v>0.31501727785726003</v>
      </c>
      <c r="F8" s="436">
        <v>-1711213</v>
      </c>
      <c r="G8" s="33">
        <v>-2.3475279039799998E-2</v>
      </c>
    </row>
    <row r="9" spans="1:12">
      <c r="A9" s="34" t="s">
        <v>188</v>
      </c>
      <c r="B9" s="437">
        <v>198974882</v>
      </c>
      <c r="C9" s="35">
        <v>0.87834558378394001</v>
      </c>
      <c r="D9" s="437">
        <v>196661654</v>
      </c>
      <c r="E9" s="35">
        <v>0.87031709085527997</v>
      </c>
      <c r="F9" s="437">
        <v>-2313228</v>
      </c>
      <c r="G9" s="36">
        <v>-1.16257287189E-2</v>
      </c>
    </row>
    <row r="10" spans="1:12">
      <c r="A10" s="21" t="s">
        <v>189</v>
      </c>
      <c r="B10" s="436">
        <v>25056143</v>
      </c>
      <c r="C10" s="8">
        <v>0.11060668728382</v>
      </c>
      <c r="D10" s="436">
        <v>27040483</v>
      </c>
      <c r="E10" s="8">
        <v>0.11966641193754</v>
      </c>
      <c r="F10" s="436">
        <v>1984340</v>
      </c>
      <c r="G10" s="33">
        <v>7.9195748523629997E-2</v>
      </c>
    </row>
    <row r="11" spans="1:12">
      <c r="A11" s="21" t="s">
        <v>190</v>
      </c>
      <c r="B11" s="436">
        <v>2075371</v>
      </c>
      <c r="C11" s="8">
        <v>9.1614224581499995E-3</v>
      </c>
      <c r="D11" s="436">
        <v>1867165</v>
      </c>
      <c r="E11" s="8">
        <v>8.2630526993699993E-3</v>
      </c>
      <c r="F11" s="436">
        <v>-208206</v>
      </c>
      <c r="G11" s="33">
        <v>-0.10032230381939999</v>
      </c>
    </row>
    <row r="12" spans="1:12">
      <c r="A12" s="34" t="s">
        <v>191</v>
      </c>
      <c r="B12" s="437">
        <v>27131514</v>
      </c>
      <c r="C12" s="35">
        <v>0.11976810974197</v>
      </c>
      <c r="D12" s="437">
        <v>28907648</v>
      </c>
      <c r="E12" s="35">
        <v>0.12792946463690999</v>
      </c>
      <c r="F12" s="437">
        <v>1776134</v>
      </c>
      <c r="G12" s="36">
        <v>6.5463873486749993E-2</v>
      </c>
    </row>
    <row r="13" spans="1:12">
      <c r="A13" s="21" t="s">
        <v>192</v>
      </c>
      <c r="B13" s="436">
        <v>427312</v>
      </c>
      <c r="C13" s="8">
        <v>1.88630647409E-3</v>
      </c>
      <c r="D13" s="436">
        <v>396218</v>
      </c>
      <c r="E13" s="8">
        <v>1.7534445078200001E-3</v>
      </c>
      <c r="F13" s="436">
        <v>-31094</v>
      </c>
      <c r="G13" s="33">
        <v>-7.2766503164000004E-2</v>
      </c>
    </row>
    <row r="14" spans="1:12">
      <c r="A14" s="440" t="s">
        <v>193</v>
      </c>
      <c r="B14" s="441">
        <v>226533708</v>
      </c>
      <c r="C14" s="442">
        <v>1</v>
      </c>
      <c r="D14" s="441">
        <v>225965520</v>
      </c>
      <c r="E14" s="442">
        <v>1</v>
      </c>
      <c r="F14" s="441">
        <v>-568188</v>
      </c>
      <c r="G14" s="443">
        <v>-2.5081830206000002E-3</v>
      </c>
    </row>
    <row r="15" spans="1:12">
      <c r="A15" s="21" t="s">
        <v>194</v>
      </c>
      <c r="B15" s="436">
        <v>106013367</v>
      </c>
      <c r="C15" s="8"/>
      <c r="D15" s="436">
        <v>102215744</v>
      </c>
      <c r="E15" s="8"/>
      <c r="F15" s="436">
        <v>-3797623</v>
      </c>
      <c r="G15" s="33">
        <v>-3.5822114771600001E-2</v>
      </c>
    </row>
    <row r="16" spans="1:12" ht="15.75" thickBot="1">
      <c r="A16" s="24" t="s">
        <v>195</v>
      </c>
      <c r="B16" s="438">
        <f>SUM(B14:B15)</f>
        <v>332547075</v>
      </c>
      <c r="C16" s="439"/>
      <c r="D16" s="438">
        <f>SUM(D14:D15)</f>
        <v>328181264</v>
      </c>
      <c r="E16" s="439"/>
      <c r="F16" s="438">
        <f>SUM(F14:F15)</f>
        <v>-4365811</v>
      </c>
      <c r="G16" s="44">
        <f>(D16/B16)-1</f>
        <v>-1.3128399941572222E-2</v>
      </c>
      <c r="L16" s="444"/>
    </row>
    <row r="17" spans="1:7">
      <c r="A17" s="39"/>
      <c r="B17" s="40"/>
      <c r="D17" s="40"/>
      <c r="E17" s="444"/>
      <c r="F17" s="41"/>
      <c r="G17" s="42"/>
    </row>
    <row r="18" spans="1:7">
      <c r="A18" s="1" t="s">
        <v>196</v>
      </c>
    </row>
    <row r="19" spans="1:7">
      <c r="A19" s="3" t="s">
        <v>197</v>
      </c>
    </row>
    <row r="20" spans="1:7" ht="15.75" thickBot="1"/>
    <row r="21" spans="1:7" ht="15.75" customHeight="1">
      <c r="A21" s="696" t="s">
        <v>181</v>
      </c>
      <c r="B21" s="698" t="s">
        <v>146</v>
      </c>
      <c r="C21" s="698"/>
      <c r="D21" s="698" t="s">
        <v>148</v>
      </c>
      <c r="E21" s="698"/>
      <c r="F21" s="699" t="s">
        <v>198</v>
      </c>
      <c r="G21" s="701" t="s">
        <v>199</v>
      </c>
    </row>
    <row r="22" spans="1:7" ht="41.25" customHeight="1">
      <c r="A22" s="697"/>
      <c r="B22" s="31" t="s">
        <v>200</v>
      </c>
      <c r="C22" s="31" t="s">
        <v>185</v>
      </c>
      <c r="D22" s="31" t="s">
        <v>200</v>
      </c>
      <c r="E22" s="31" t="s">
        <v>185</v>
      </c>
      <c r="F22" s="700"/>
      <c r="G22" s="702"/>
    </row>
    <row r="23" spans="1:7">
      <c r="A23" s="21" t="s">
        <v>186</v>
      </c>
      <c r="B23" s="388">
        <v>7563859940.1999998</v>
      </c>
      <c r="C23" s="8">
        <v>0.42611215849258999</v>
      </c>
      <c r="D23" s="388">
        <v>8077900619.8299999</v>
      </c>
      <c r="E23" s="8">
        <v>0.42379787770382998</v>
      </c>
      <c r="F23" s="388">
        <v>514040679.63</v>
      </c>
      <c r="G23" s="33">
        <v>6.7960100225810005E-2</v>
      </c>
    </row>
    <row r="24" spans="1:7">
      <c r="A24" s="21" t="s">
        <v>187</v>
      </c>
      <c r="B24" s="388">
        <v>3247898874.1300001</v>
      </c>
      <c r="C24" s="8">
        <v>0.18297128856997</v>
      </c>
      <c r="D24" s="388">
        <v>3396893346.98</v>
      </c>
      <c r="E24" s="8">
        <v>0.17821414981294001</v>
      </c>
      <c r="F24" s="388">
        <v>148994472.84999999</v>
      </c>
      <c r="G24" s="33">
        <v>4.5874110809530001E-2</v>
      </c>
    </row>
    <row r="25" spans="1:7">
      <c r="A25" s="34" t="s">
        <v>188</v>
      </c>
      <c r="B25" s="389">
        <v>10811758814.33</v>
      </c>
      <c r="C25" s="35">
        <v>0.60908344706256001</v>
      </c>
      <c r="D25" s="389">
        <v>11474793966.809999</v>
      </c>
      <c r="E25" s="35">
        <v>0.60201202751676997</v>
      </c>
      <c r="F25" s="389">
        <v>663035152.48000002</v>
      </c>
      <c r="G25" s="36">
        <v>6.1325373962389997E-2</v>
      </c>
    </row>
    <row r="26" spans="1:7">
      <c r="A26" s="21" t="s">
        <v>189</v>
      </c>
      <c r="B26" s="388">
        <v>6685607220.3999996</v>
      </c>
      <c r="C26" s="8">
        <v>0.37663554667075999</v>
      </c>
      <c r="D26" s="388">
        <v>7367294602.5600004</v>
      </c>
      <c r="E26" s="8">
        <v>0.38651674041633999</v>
      </c>
      <c r="F26" s="388">
        <v>681687382.16000104</v>
      </c>
      <c r="G26" s="33">
        <v>0.10196342077649</v>
      </c>
    </row>
    <row r="27" spans="1:7">
      <c r="A27" s="21" t="s">
        <v>190</v>
      </c>
      <c r="B27" s="388">
        <v>112910920.52</v>
      </c>
      <c r="C27" s="8">
        <v>6.3608681864199997E-3</v>
      </c>
      <c r="D27" s="388">
        <v>109779503.12</v>
      </c>
      <c r="E27" s="8">
        <v>5.7594568969400002E-3</v>
      </c>
      <c r="F27" s="388">
        <v>-3131417.4</v>
      </c>
      <c r="G27" s="33">
        <v>-2.7733521129600001E-2</v>
      </c>
    </row>
    <row r="28" spans="1:7">
      <c r="A28" s="34" t="s">
        <v>191</v>
      </c>
      <c r="B28" s="389">
        <v>6798518140.9200001</v>
      </c>
      <c r="C28" s="35">
        <v>0.38299641485718</v>
      </c>
      <c r="D28" s="389">
        <v>7477074105.6800003</v>
      </c>
      <c r="E28" s="35">
        <v>0.39227619731328001</v>
      </c>
      <c r="F28" s="389">
        <v>678555964.75999999</v>
      </c>
      <c r="G28" s="36">
        <v>9.9809392384469994E-2</v>
      </c>
    </row>
    <row r="29" spans="1:7">
      <c r="A29" s="21" t="s">
        <v>153</v>
      </c>
      <c r="B29" s="388">
        <v>140589311.88</v>
      </c>
      <c r="C29" s="8">
        <v>7.9201380802699992E-3</v>
      </c>
      <c r="D29" s="388">
        <v>108870654.18000001</v>
      </c>
      <c r="E29" s="8">
        <v>5.7117751699599997E-3</v>
      </c>
      <c r="F29" s="388">
        <v>-31718657.699999999</v>
      </c>
      <c r="G29" s="33">
        <v>-0.22561215554620001</v>
      </c>
    </row>
    <row r="30" spans="1:7" ht="15.75" thickBot="1">
      <c r="A30" s="24" t="s">
        <v>193</v>
      </c>
      <c r="B30" s="390">
        <v>17750866267.130001</v>
      </c>
      <c r="C30" s="43">
        <v>1</v>
      </c>
      <c r="D30" s="390">
        <v>19060738726.669998</v>
      </c>
      <c r="E30" s="43">
        <v>1</v>
      </c>
      <c r="F30" s="390">
        <v>1309872459.54</v>
      </c>
      <c r="G30" s="44">
        <v>7.3792030193229996E-2</v>
      </c>
    </row>
    <row r="31" spans="1:7">
      <c r="A31" s="431" t="s">
        <v>201</v>
      </c>
      <c r="B31" s="46"/>
      <c r="C31" s="47"/>
      <c r="D31" s="46"/>
      <c r="E31" s="47"/>
      <c r="F31" s="48"/>
      <c r="G31" s="49"/>
    </row>
    <row r="32" spans="1:7">
      <c r="A32" s="431" t="s">
        <v>202</v>
      </c>
      <c r="B32" s="46"/>
      <c r="C32" s="47"/>
      <c r="D32" s="46"/>
      <c r="E32" s="47"/>
      <c r="F32" s="48"/>
      <c r="G32" s="49"/>
    </row>
    <row r="33" spans="1:7">
      <c r="A33" s="431"/>
      <c r="B33" s="46"/>
      <c r="C33" s="47"/>
      <c r="D33" s="46"/>
      <c r="E33" s="47"/>
      <c r="F33" s="48"/>
      <c r="G33" s="49"/>
    </row>
    <row r="34" spans="1:7">
      <c r="A34" s="1" t="s">
        <v>203</v>
      </c>
    </row>
    <row r="35" spans="1:7">
      <c r="A35" s="3" t="s">
        <v>204</v>
      </c>
    </row>
    <row r="36" spans="1:7" ht="15.75" thickBot="1"/>
    <row r="37" spans="1:7" ht="15" customHeight="1">
      <c r="A37" s="696" t="s">
        <v>181</v>
      </c>
      <c r="B37" s="698" t="s">
        <v>146</v>
      </c>
      <c r="C37" s="698"/>
      <c r="D37" s="698" t="s">
        <v>148</v>
      </c>
      <c r="E37" s="698"/>
      <c r="F37" s="699" t="s">
        <v>205</v>
      </c>
      <c r="G37" s="701" t="s">
        <v>206</v>
      </c>
    </row>
    <row r="38" spans="1:7" ht="45" customHeight="1">
      <c r="A38" s="697"/>
      <c r="B38" s="50" t="s">
        <v>207</v>
      </c>
      <c r="C38" s="50" t="s">
        <v>185</v>
      </c>
      <c r="D38" s="50" t="s">
        <v>207</v>
      </c>
      <c r="E38" s="31" t="s">
        <v>185</v>
      </c>
      <c r="F38" s="700"/>
      <c r="G38" s="702"/>
    </row>
    <row r="39" spans="1:7">
      <c r="A39" s="21" t="s">
        <v>208</v>
      </c>
      <c r="B39" s="51">
        <v>4018083</v>
      </c>
      <c r="C39" s="8">
        <v>0.57254295729000004</v>
      </c>
      <c r="D39" s="51">
        <v>3993965</v>
      </c>
      <c r="E39" s="8">
        <v>0.57731257341141995</v>
      </c>
      <c r="F39" s="51">
        <v>-24118</v>
      </c>
      <c r="G39" s="33">
        <v>-6.0023648092999999E-3</v>
      </c>
    </row>
    <row r="40" spans="1:7">
      <c r="A40" s="21" t="s">
        <v>209</v>
      </c>
      <c r="B40" s="51">
        <v>2999876</v>
      </c>
      <c r="C40" s="8">
        <v>0.42745704271000001</v>
      </c>
      <c r="D40" s="51">
        <v>2924237</v>
      </c>
      <c r="E40" s="8">
        <v>0.42268742658858</v>
      </c>
      <c r="F40" s="51">
        <v>-75639</v>
      </c>
      <c r="G40" s="33">
        <v>-2.52140421804E-2</v>
      </c>
    </row>
    <row r="41" spans="1:7" ht="15.75" thickBot="1">
      <c r="A41" s="24" t="s">
        <v>210</v>
      </c>
      <c r="B41" s="52">
        <v>7017959</v>
      </c>
      <c r="C41" s="43">
        <v>1</v>
      </c>
      <c r="D41" s="52">
        <v>6918202</v>
      </c>
      <c r="E41" s="53">
        <v>1</v>
      </c>
      <c r="F41" s="52">
        <v>-99757</v>
      </c>
      <c r="G41" s="44">
        <v>-1.42145316038E-2</v>
      </c>
    </row>
    <row r="42" spans="1:7">
      <c r="A42" s="45"/>
      <c r="B42" s="54"/>
      <c r="C42" s="55"/>
      <c r="D42" s="54"/>
      <c r="E42" s="55"/>
      <c r="F42" s="54"/>
      <c r="G42" s="49"/>
    </row>
    <row r="43" spans="1:7">
      <c r="A43" s="1" t="s">
        <v>211</v>
      </c>
    </row>
    <row r="44" spans="1:7">
      <c r="A44" s="3" t="s">
        <v>204</v>
      </c>
    </row>
    <row r="45" spans="1:7" ht="15.75" thickBot="1"/>
    <row r="46" spans="1:7">
      <c r="A46" s="696" t="s">
        <v>181</v>
      </c>
      <c r="B46" s="698" t="s">
        <v>146</v>
      </c>
      <c r="C46" s="698"/>
      <c r="D46" s="698" t="s">
        <v>148</v>
      </c>
      <c r="E46" s="698"/>
      <c r="F46" s="703" t="s">
        <v>198</v>
      </c>
      <c r="G46" s="705" t="s">
        <v>199</v>
      </c>
    </row>
    <row r="47" spans="1:7" ht="45.75" customHeight="1">
      <c r="A47" s="697"/>
      <c r="B47" s="31" t="s">
        <v>200</v>
      </c>
      <c r="C47" s="31" t="s">
        <v>185</v>
      </c>
      <c r="D47" s="31" t="s">
        <v>200</v>
      </c>
      <c r="E47" s="31" t="s">
        <v>185</v>
      </c>
      <c r="F47" s="704"/>
      <c r="G47" s="706"/>
    </row>
    <row r="48" spans="1:7">
      <c r="A48" s="21" t="s">
        <v>208</v>
      </c>
      <c r="B48" s="388">
        <v>254648214.03999999</v>
      </c>
      <c r="C48" s="8">
        <v>0.66066375514553999</v>
      </c>
      <c r="D48" s="388">
        <v>311529841.77999997</v>
      </c>
      <c r="E48" s="8">
        <v>0.68818299285349005</v>
      </c>
      <c r="F48" s="388">
        <v>56881627.740000002</v>
      </c>
      <c r="G48" s="33">
        <v>0.22337336216725001</v>
      </c>
    </row>
    <row r="49" spans="1:7">
      <c r="A49" s="21" t="s">
        <v>209</v>
      </c>
      <c r="B49" s="388">
        <v>130794777.28</v>
      </c>
      <c r="C49" s="8">
        <v>0.33933624485446001</v>
      </c>
      <c r="D49" s="388">
        <v>141154756.66999999</v>
      </c>
      <c r="E49" s="8">
        <v>0.31181700714651001</v>
      </c>
      <c r="F49" s="388">
        <v>10359979.390000001</v>
      </c>
      <c r="G49" s="33">
        <v>7.9207898093829998E-2</v>
      </c>
    </row>
    <row r="50" spans="1:7" ht="15.75" thickBot="1">
      <c r="A50" s="24" t="s">
        <v>210</v>
      </c>
      <c r="B50" s="390">
        <v>385442991.31999999</v>
      </c>
      <c r="C50" s="43">
        <v>1</v>
      </c>
      <c r="D50" s="390">
        <v>452684598.44999999</v>
      </c>
      <c r="E50" s="43">
        <v>1</v>
      </c>
      <c r="F50" s="390">
        <v>67241607.129999906</v>
      </c>
      <c r="G50" s="44">
        <v>0.17445279495088001</v>
      </c>
    </row>
    <row r="52" spans="1:7">
      <c r="A52" s="3" t="s">
        <v>212</v>
      </c>
    </row>
    <row r="53" spans="1:7">
      <c r="A53" s="303" t="s">
        <v>213</v>
      </c>
      <c r="B53"/>
    </row>
    <row r="54" spans="1:7">
      <c r="A54" s="303" t="s">
        <v>214</v>
      </c>
    </row>
  </sheetData>
  <mergeCells count="20">
    <mergeCell ref="A21:A22"/>
    <mergeCell ref="B21:C21"/>
    <mergeCell ref="D21:E21"/>
    <mergeCell ref="F21:F22"/>
    <mergeCell ref="G21:G22"/>
    <mergeCell ref="A5:A6"/>
    <mergeCell ref="B5:C5"/>
    <mergeCell ref="D5:E5"/>
    <mergeCell ref="F5:F6"/>
    <mergeCell ref="G5:G6"/>
    <mergeCell ref="A46:A47"/>
    <mergeCell ref="B46:C46"/>
    <mergeCell ref="D46:E46"/>
    <mergeCell ref="F46:F47"/>
    <mergeCell ref="G46:G47"/>
    <mergeCell ref="A37:A38"/>
    <mergeCell ref="B37:C37"/>
    <mergeCell ref="D37:E37"/>
    <mergeCell ref="F37:F38"/>
    <mergeCell ref="G37:G38"/>
  </mergeCells>
  <hyperlinks>
    <hyperlink ref="A1" location="'Table index'!A1" display="Return to Table Index" xr:uid="{DB02F120-85C2-41EE-B0BA-592FEEB1A737}"/>
  </hyperlinks>
  <pageMargins left="0.70866141732283472" right="0.70866141732283472" top="0.74803149606299213" bottom="0.35433070866141736" header="0.31496062992125984" footer="0.31496062992125984"/>
  <pageSetup paperSize="9" scale="19"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23"/>
  <sheetViews>
    <sheetView showGridLines="0" workbookViewId="0"/>
  </sheetViews>
  <sheetFormatPr defaultRowHeight="15"/>
  <cols>
    <col min="1" max="1" width="17.140625" customWidth="1"/>
    <col min="2" max="2" width="13.85546875" customWidth="1"/>
    <col min="3" max="3" width="8.7109375" customWidth="1"/>
    <col min="4" max="4" width="12.7109375" customWidth="1"/>
    <col min="5" max="5" width="8.7109375" customWidth="1"/>
    <col min="6" max="6" width="12.5703125" customWidth="1"/>
    <col min="7" max="7" width="8.7109375" customWidth="1"/>
    <col min="8" max="8" width="12.28515625" customWidth="1"/>
  </cols>
  <sheetData>
    <row r="1" spans="1:9">
      <c r="A1" s="612" t="s">
        <v>137</v>
      </c>
    </row>
    <row r="2" spans="1:9">
      <c r="A2" s="110" t="s">
        <v>526</v>
      </c>
    </row>
    <row r="3" spans="1:9">
      <c r="A3" t="s">
        <v>279</v>
      </c>
    </row>
    <row r="4" spans="1:9" ht="15.75" thickBot="1"/>
    <row r="5" spans="1:9">
      <c r="A5" s="121"/>
      <c r="B5" s="739" t="s">
        <v>527</v>
      </c>
      <c r="C5" s="739"/>
      <c r="D5" s="739" t="s">
        <v>528</v>
      </c>
      <c r="E5" s="739"/>
      <c r="F5" s="739" t="s">
        <v>529</v>
      </c>
      <c r="G5" s="739"/>
      <c r="H5" s="739" t="s">
        <v>156</v>
      </c>
      <c r="I5" s="740"/>
    </row>
    <row r="6" spans="1:9">
      <c r="A6" s="124" t="s">
        <v>530</v>
      </c>
      <c r="B6" s="140" t="s">
        <v>265</v>
      </c>
      <c r="C6" s="140" t="s">
        <v>531</v>
      </c>
      <c r="D6" s="140" t="s">
        <v>265</v>
      </c>
      <c r="E6" s="140" t="s">
        <v>531</v>
      </c>
      <c r="F6" s="140" t="s">
        <v>265</v>
      </c>
      <c r="G6" s="140" t="s">
        <v>531</v>
      </c>
      <c r="H6" s="140" t="s">
        <v>265</v>
      </c>
      <c r="I6" s="141" t="s">
        <v>531</v>
      </c>
    </row>
    <row r="7" spans="1:9">
      <c r="A7" s="124" t="s">
        <v>532</v>
      </c>
      <c r="B7" s="142">
        <v>31276537</v>
      </c>
      <c r="C7" s="304">
        <v>0.1609126223</v>
      </c>
      <c r="D7" s="142">
        <v>7499504</v>
      </c>
      <c r="E7" s="304">
        <v>0.27395538470000003</v>
      </c>
      <c r="F7" s="142">
        <v>713119</v>
      </c>
      <c r="G7" s="304">
        <v>0.1047251812</v>
      </c>
      <c r="H7" s="142">
        <v>39489160</v>
      </c>
      <c r="I7" s="305">
        <v>0.1727782229</v>
      </c>
    </row>
    <row r="8" spans="1:9">
      <c r="A8" s="124" t="s">
        <v>533</v>
      </c>
      <c r="B8" s="142">
        <v>163093156</v>
      </c>
      <c r="C8" s="304">
        <v>0.83908737769999997</v>
      </c>
      <c r="D8" s="142">
        <v>19875406</v>
      </c>
      <c r="E8" s="304">
        <v>0.72604461529999997</v>
      </c>
      <c r="F8" s="142">
        <v>6096313</v>
      </c>
      <c r="G8" s="304">
        <v>0.89527481880000004</v>
      </c>
      <c r="H8" s="142">
        <v>189064875</v>
      </c>
      <c r="I8" s="305">
        <v>0.8272217771</v>
      </c>
    </row>
    <row r="9" spans="1:9" ht="15.75" thickBot="1">
      <c r="A9" s="125" t="s">
        <v>156</v>
      </c>
      <c r="B9" s="326">
        <v>194369693</v>
      </c>
      <c r="C9" s="327">
        <v>1</v>
      </c>
      <c r="D9" s="326">
        <v>27374910</v>
      </c>
      <c r="E9" s="327">
        <v>1</v>
      </c>
      <c r="F9" s="326">
        <v>6809432</v>
      </c>
      <c r="G9" s="327">
        <v>1</v>
      </c>
      <c r="H9" s="326">
        <v>228554035</v>
      </c>
      <c r="I9" s="328">
        <v>1</v>
      </c>
    </row>
    <row r="12" spans="1:9">
      <c r="A12" s="110" t="s">
        <v>534</v>
      </c>
    </row>
    <row r="13" spans="1:9">
      <c r="A13" t="s">
        <v>279</v>
      </c>
    </row>
    <row r="14" spans="1:9" ht="15.75" thickBot="1"/>
    <row r="15" spans="1:9">
      <c r="A15" s="121"/>
      <c r="B15" s="739" t="s">
        <v>527</v>
      </c>
      <c r="C15" s="739"/>
      <c r="D15" s="739" t="s">
        <v>528</v>
      </c>
      <c r="E15" s="739"/>
      <c r="F15" s="739" t="s">
        <v>529</v>
      </c>
      <c r="G15" s="739"/>
      <c r="H15" s="739" t="s">
        <v>156</v>
      </c>
      <c r="I15" s="740"/>
    </row>
    <row r="16" spans="1:9">
      <c r="A16" s="124" t="s">
        <v>535</v>
      </c>
      <c r="B16" s="145" t="s">
        <v>265</v>
      </c>
      <c r="C16" s="145" t="s">
        <v>531</v>
      </c>
      <c r="D16" s="145" t="s">
        <v>265</v>
      </c>
      <c r="E16" s="145" t="s">
        <v>531</v>
      </c>
      <c r="F16" s="145" t="s">
        <v>265</v>
      </c>
      <c r="G16" s="145" t="s">
        <v>531</v>
      </c>
      <c r="H16" s="145" t="s">
        <v>265</v>
      </c>
      <c r="I16" s="146" t="s">
        <v>531</v>
      </c>
    </row>
    <row r="17" spans="1:9">
      <c r="A17" s="637">
        <v>1</v>
      </c>
      <c r="B17" s="143">
        <v>12997484</v>
      </c>
      <c r="C17" s="306">
        <v>0.41556659550000002</v>
      </c>
      <c r="D17" s="143">
        <v>3757838</v>
      </c>
      <c r="E17" s="306">
        <v>0.50107820459999997</v>
      </c>
      <c r="F17" s="143">
        <v>279120</v>
      </c>
      <c r="G17" s="306">
        <v>0.3914073247</v>
      </c>
      <c r="H17" s="143">
        <v>17034442</v>
      </c>
      <c r="I17" s="157">
        <v>0.43137007729999999</v>
      </c>
    </row>
    <row r="18" spans="1:9">
      <c r="A18" s="308" t="s">
        <v>536</v>
      </c>
      <c r="B18" s="143">
        <v>17956140</v>
      </c>
      <c r="C18" s="306">
        <v>0.5741089559</v>
      </c>
      <c r="D18" s="143">
        <v>257369</v>
      </c>
      <c r="E18" s="306">
        <v>3.4318136200000002E-2</v>
      </c>
      <c r="F18" s="143">
        <v>426142</v>
      </c>
      <c r="G18" s="306">
        <v>0.59757487880000004</v>
      </c>
      <c r="H18" s="143">
        <v>18639651</v>
      </c>
      <c r="I18" s="157">
        <v>0.4720194352</v>
      </c>
    </row>
    <row r="19" spans="1:9">
      <c r="A19" s="308" t="s">
        <v>537</v>
      </c>
      <c r="B19" s="143">
        <v>194101</v>
      </c>
      <c r="C19" s="306">
        <v>6.2059619999999998E-3</v>
      </c>
      <c r="D19" s="143">
        <v>3470142</v>
      </c>
      <c r="E19" s="306">
        <v>0.46271620099999999</v>
      </c>
      <c r="F19" s="143">
        <v>4776</v>
      </c>
      <c r="G19" s="306">
        <v>6.6973394000000002E-3</v>
      </c>
      <c r="H19" s="143">
        <v>3669019</v>
      </c>
      <c r="I19" s="157">
        <v>9.2912054899999999E-2</v>
      </c>
    </row>
    <row r="20" spans="1:9">
      <c r="A20" s="308" t="s">
        <v>538</v>
      </c>
      <c r="B20" s="143">
        <v>128812</v>
      </c>
      <c r="C20" s="306">
        <v>4.1184866000000004E-3</v>
      </c>
      <c r="D20" s="143">
        <v>14155</v>
      </c>
      <c r="E20" s="306">
        <v>1.8874581999999999E-3</v>
      </c>
      <c r="F20" s="143">
        <v>3081</v>
      </c>
      <c r="G20" s="306">
        <v>4.3204569999999998E-3</v>
      </c>
      <c r="H20" s="143">
        <v>146048</v>
      </c>
      <c r="I20" s="157">
        <v>3.6984327E-3</v>
      </c>
    </row>
    <row r="21" spans="1:9" ht="15.75" thickBot="1">
      <c r="A21" s="125" t="s">
        <v>156</v>
      </c>
      <c r="B21" s="144">
        <v>31276537</v>
      </c>
      <c r="C21" s="307">
        <v>1</v>
      </c>
      <c r="D21" s="144">
        <v>7499504</v>
      </c>
      <c r="E21" s="307">
        <v>1</v>
      </c>
      <c r="F21" s="144">
        <v>713119</v>
      </c>
      <c r="G21" s="307">
        <v>1</v>
      </c>
      <c r="H21" s="144">
        <v>39489160</v>
      </c>
      <c r="I21" s="107">
        <v>1</v>
      </c>
    </row>
    <row r="23" spans="1:9">
      <c r="A23" t="s">
        <v>143</v>
      </c>
    </row>
  </sheetData>
  <mergeCells count="8">
    <mergeCell ref="B5:C5"/>
    <mergeCell ref="D5:E5"/>
    <mergeCell ref="F5:G5"/>
    <mergeCell ref="H5:I5"/>
    <mergeCell ref="B15:C15"/>
    <mergeCell ref="D15:E15"/>
    <mergeCell ref="F15:G15"/>
    <mergeCell ref="H15:I15"/>
  </mergeCells>
  <hyperlinks>
    <hyperlink ref="A1" location="'Table index'!A1" display="Return to Table Index" xr:uid="{D26187DE-6085-455B-89F7-8248C35DBA68}"/>
  </hyperlinks>
  <pageMargins left="0.70866141732283472" right="0.70866141732283472" top="0.74803149606299213" bottom="0.35433070866141736" header="0.31496062992125984" footer="0.31496062992125984"/>
  <pageSetup paperSize="9" scale="85"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L45"/>
  <sheetViews>
    <sheetView showGridLines="0" workbookViewId="0"/>
  </sheetViews>
  <sheetFormatPr defaultColWidth="7.7109375" defaultRowHeight="15"/>
  <cols>
    <col min="1" max="1" width="69.140625" customWidth="1"/>
    <col min="2" max="9" width="11.28515625" customWidth="1"/>
    <col min="10" max="10" width="12.85546875" bestFit="1" customWidth="1"/>
  </cols>
  <sheetData>
    <row r="1" spans="1:10">
      <c r="A1" s="612" t="s">
        <v>137</v>
      </c>
    </row>
    <row r="2" spans="1:10">
      <c r="A2" s="110" t="s">
        <v>539</v>
      </c>
    </row>
    <row r="3" spans="1:10">
      <c r="A3" t="s">
        <v>540</v>
      </c>
    </row>
    <row r="4" spans="1:10" ht="15.75" thickBot="1">
      <c r="A4" s="109"/>
    </row>
    <row r="5" spans="1:10">
      <c r="A5" s="372" t="s">
        <v>373</v>
      </c>
      <c r="B5" s="122" t="s">
        <v>281</v>
      </c>
      <c r="C5" s="122" t="s">
        <v>541</v>
      </c>
      <c r="D5" s="122" t="s">
        <v>542</v>
      </c>
      <c r="E5" s="122" t="s">
        <v>284</v>
      </c>
      <c r="F5" s="122" t="s">
        <v>285</v>
      </c>
      <c r="G5" s="122" t="s">
        <v>543</v>
      </c>
      <c r="H5" s="122" t="s">
        <v>287</v>
      </c>
      <c r="I5" s="122" t="s">
        <v>288</v>
      </c>
      <c r="J5" s="123" t="s">
        <v>544</v>
      </c>
    </row>
    <row r="6" spans="1:10">
      <c r="A6" s="124" t="s">
        <v>379</v>
      </c>
      <c r="B6" s="373">
        <v>23887</v>
      </c>
      <c r="C6" s="373">
        <v>18174</v>
      </c>
      <c r="D6" s="373">
        <v>12377</v>
      </c>
      <c r="E6" s="373">
        <v>4350</v>
      </c>
      <c r="F6" s="373">
        <v>5691</v>
      </c>
      <c r="G6" s="373">
        <v>3624</v>
      </c>
      <c r="H6" s="373">
        <v>217</v>
      </c>
      <c r="I6" s="373">
        <v>1559</v>
      </c>
      <c r="J6" s="473">
        <v>69879</v>
      </c>
    </row>
    <row r="7" spans="1:10">
      <c r="A7" s="124" t="s">
        <v>385</v>
      </c>
      <c r="B7" s="373">
        <v>428</v>
      </c>
      <c r="C7" s="373">
        <v>248</v>
      </c>
      <c r="D7" s="373">
        <v>321</v>
      </c>
      <c r="E7" s="373">
        <v>92</v>
      </c>
      <c r="F7" s="373">
        <v>140</v>
      </c>
      <c r="G7" s="373">
        <v>84</v>
      </c>
      <c r="H7" s="373">
        <v>0</v>
      </c>
      <c r="I7" s="373">
        <v>45</v>
      </c>
      <c r="J7" s="473">
        <v>1358</v>
      </c>
    </row>
    <row r="8" spans="1:10">
      <c r="A8" s="124" t="s">
        <v>386</v>
      </c>
      <c r="B8" s="373">
        <v>338</v>
      </c>
      <c r="C8" s="373">
        <v>220</v>
      </c>
      <c r="D8" s="373">
        <v>243</v>
      </c>
      <c r="E8" s="373">
        <v>41</v>
      </c>
      <c r="F8" s="373">
        <v>78</v>
      </c>
      <c r="G8" s="373">
        <v>87</v>
      </c>
      <c r="H8" s="373">
        <v>0</v>
      </c>
      <c r="I8" s="373">
        <v>55</v>
      </c>
      <c r="J8" s="473">
        <v>1062</v>
      </c>
    </row>
    <row r="9" spans="1:10">
      <c r="A9" s="124" t="s">
        <v>380</v>
      </c>
      <c r="B9" s="373">
        <v>2419</v>
      </c>
      <c r="C9" s="373">
        <v>1456</v>
      </c>
      <c r="D9" s="373">
        <v>1712</v>
      </c>
      <c r="E9" s="373">
        <v>448</v>
      </c>
      <c r="F9" s="373">
        <v>603</v>
      </c>
      <c r="G9" s="373">
        <v>369</v>
      </c>
      <c r="H9" s="373">
        <v>23</v>
      </c>
      <c r="I9" s="373">
        <v>208</v>
      </c>
      <c r="J9" s="473">
        <v>7238</v>
      </c>
    </row>
    <row r="10" spans="1:10">
      <c r="A10" s="124" t="s">
        <v>381</v>
      </c>
      <c r="B10" s="373">
        <v>120192</v>
      </c>
      <c r="C10" s="373">
        <v>90743</v>
      </c>
      <c r="D10" s="373">
        <v>54032</v>
      </c>
      <c r="E10" s="373">
        <v>20058</v>
      </c>
      <c r="F10" s="373">
        <v>26575</v>
      </c>
      <c r="G10" s="373">
        <v>17429</v>
      </c>
      <c r="H10" s="373">
        <v>977</v>
      </c>
      <c r="I10" s="373">
        <v>6532</v>
      </c>
      <c r="J10" s="473">
        <v>336538</v>
      </c>
    </row>
    <row r="11" spans="1:10">
      <c r="A11" s="124" t="s">
        <v>382</v>
      </c>
      <c r="B11" s="373">
        <v>185</v>
      </c>
      <c r="C11" s="373">
        <v>111</v>
      </c>
      <c r="D11" s="373">
        <v>86</v>
      </c>
      <c r="E11" s="373">
        <v>19</v>
      </c>
      <c r="F11" s="373">
        <v>27</v>
      </c>
      <c r="G11" s="373">
        <v>35</v>
      </c>
      <c r="H11" s="373">
        <v>0</v>
      </c>
      <c r="I11" s="373">
        <v>14</v>
      </c>
      <c r="J11" s="473">
        <v>477</v>
      </c>
    </row>
    <row r="12" spans="1:10">
      <c r="A12" s="124" t="s">
        <v>383</v>
      </c>
      <c r="B12" s="373">
        <v>2853</v>
      </c>
      <c r="C12" s="373">
        <v>2164</v>
      </c>
      <c r="D12" s="373">
        <v>1691</v>
      </c>
      <c r="E12" s="373">
        <v>840</v>
      </c>
      <c r="F12" s="373">
        <v>870</v>
      </c>
      <c r="G12" s="373">
        <v>1030</v>
      </c>
      <c r="H12" s="373">
        <v>22</v>
      </c>
      <c r="I12" s="373">
        <v>288</v>
      </c>
      <c r="J12" s="473">
        <v>9758</v>
      </c>
    </row>
    <row r="13" spans="1:10">
      <c r="A13" s="124" t="s">
        <v>387</v>
      </c>
      <c r="B13" s="373">
        <v>1171</v>
      </c>
      <c r="C13" s="373">
        <v>682</v>
      </c>
      <c r="D13" s="373">
        <v>810</v>
      </c>
      <c r="E13" s="373">
        <v>185</v>
      </c>
      <c r="F13" s="373">
        <v>283</v>
      </c>
      <c r="G13" s="373">
        <v>272</v>
      </c>
      <c r="H13" s="373">
        <v>7</v>
      </c>
      <c r="I13" s="373">
        <v>136</v>
      </c>
      <c r="J13" s="473">
        <v>3546</v>
      </c>
    </row>
    <row r="14" spans="1:10">
      <c r="A14" s="124" t="s">
        <v>388</v>
      </c>
      <c r="B14" s="373">
        <v>6782</v>
      </c>
      <c r="C14" s="373">
        <v>4387</v>
      </c>
      <c r="D14" s="373">
        <v>6039</v>
      </c>
      <c r="E14" s="373">
        <v>1108</v>
      </c>
      <c r="F14" s="373">
        <v>1798</v>
      </c>
      <c r="G14" s="373">
        <v>2106</v>
      </c>
      <c r="H14" s="373">
        <v>40</v>
      </c>
      <c r="I14" s="373">
        <v>947</v>
      </c>
      <c r="J14" s="473">
        <v>23207</v>
      </c>
    </row>
    <row r="15" spans="1:10">
      <c r="A15" s="124" t="s">
        <v>390</v>
      </c>
      <c r="B15" s="373">
        <v>5928</v>
      </c>
      <c r="C15" s="373">
        <v>4825</v>
      </c>
      <c r="D15" s="373">
        <v>3678</v>
      </c>
      <c r="E15" s="373">
        <v>1377</v>
      </c>
      <c r="F15" s="373">
        <v>1462</v>
      </c>
      <c r="G15" s="373">
        <v>1512</v>
      </c>
      <c r="H15" s="373">
        <v>35</v>
      </c>
      <c r="I15" s="373">
        <v>440</v>
      </c>
      <c r="J15" s="473">
        <v>19257</v>
      </c>
    </row>
    <row r="16" spans="1:10">
      <c r="A16" s="124" t="s">
        <v>391</v>
      </c>
      <c r="B16" s="373">
        <v>824</v>
      </c>
      <c r="C16" s="373">
        <v>566</v>
      </c>
      <c r="D16" s="373">
        <v>437</v>
      </c>
      <c r="E16" s="373">
        <v>94</v>
      </c>
      <c r="F16" s="373">
        <v>190</v>
      </c>
      <c r="G16" s="373">
        <v>122</v>
      </c>
      <c r="H16" s="373">
        <v>0</v>
      </c>
      <c r="I16" s="373">
        <v>50</v>
      </c>
      <c r="J16" s="473">
        <v>2283</v>
      </c>
    </row>
    <row r="17" spans="1:12">
      <c r="A17" s="124" t="s">
        <v>384</v>
      </c>
      <c r="B17" s="373">
        <v>643</v>
      </c>
      <c r="C17" s="373">
        <v>426</v>
      </c>
      <c r="D17" s="373">
        <v>479</v>
      </c>
      <c r="E17" s="373">
        <v>124</v>
      </c>
      <c r="F17" s="373">
        <v>163</v>
      </c>
      <c r="G17" s="373">
        <v>166</v>
      </c>
      <c r="H17" s="373">
        <v>0</v>
      </c>
      <c r="I17" s="373">
        <v>63</v>
      </c>
      <c r="J17" s="473">
        <v>2064</v>
      </c>
    </row>
    <row r="18" spans="1:12">
      <c r="A18" s="124" t="s">
        <v>392</v>
      </c>
      <c r="B18" s="373">
        <v>15</v>
      </c>
      <c r="C18" s="373">
        <v>16</v>
      </c>
      <c r="D18" s="373">
        <v>8</v>
      </c>
      <c r="E18" s="373">
        <v>0</v>
      </c>
      <c r="F18" s="373">
        <v>0</v>
      </c>
      <c r="G18" s="373">
        <v>8</v>
      </c>
      <c r="H18" s="373">
        <v>0</v>
      </c>
      <c r="I18" s="373">
        <v>0</v>
      </c>
      <c r="J18" s="473">
        <v>47</v>
      </c>
    </row>
    <row r="19" spans="1:12" ht="15.75" thickBot="1">
      <c r="A19" s="125" t="s">
        <v>156</v>
      </c>
      <c r="B19" s="532">
        <v>165665</v>
      </c>
      <c r="C19" s="532">
        <v>124018</v>
      </c>
      <c r="D19" s="532">
        <v>81913</v>
      </c>
      <c r="E19" s="532">
        <v>28736</v>
      </c>
      <c r="F19" s="532">
        <v>37880</v>
      </c>
      <c r="G19" s="532">
        <v>26844</v>
      </c>
      <c r="H19" s="532">
        <v>1321</v>
      </c>
      <c r="I19" s="532">
        <v>10337</v>
      </c>
      <c r="J19" s="533">
        <v>476714</v>
      </c>
      <c r="L19" s="543"/>
    </row>
    <row r="22" spans="1:12">
      <c r="A22" s="110" t="s">
        <v>545</v>
      </c>
    </row>
    <row r="23" spans="1:12">
      <c r="A23" t="s">
        <v>540</v>
      </c>
    </row>
    <row r="24" spans="1:12" ht="15.75" thickBot="1">
      <c r="A24" s="109"/>
    </row>
    <row r="25" spans="1:12">
      <c r="A25" s="681" t="s">
        <v>373</v>
      </c>
      <c r="B25" s="122" t="s">
        <v>281</v>
      </c>
      <c r="C25" s="122" t="s">
        <v>541</v>
      </c>
      <c r="D25" s="122" t="s">
        <v>542</v>
      </c>
      <c r="E25" s="122" t="s">
        <v>284</v>
      </c>
      <c r="F25" s="122" t="s">
        <v>285</v>
      </c>
      <c r="G25" s="122" t="s">
        <v>543</v>
      </c>
      <c r="H25" s="122" t="s">
        <v>287</v>
      </c>
      <c r="I25" s="122" t="s">
        <v>288</v>
      </c>
      <c r="J25" s="123" t="s">
        <v>544</v>
      </c>
    </row>
    <row r="26" spans="1:12">
      <c r="A26" s="124" t="s">
        <v>379</v>
      </c>
      <c r="B26" s="474">
        <v>886294.92</v>
      </c>
      <c r="C26" s="474">
        <v>680280.8</v>
      </c>
      <c r="D26" s="474">
        <v>461872.67</v>
      </c>
      <c r="E26" s="474">
        <v>161343.46</v>
      </c>
      <c r="F26" s="474">
        <v>217403.8</v>
      </c>
      <c r="G26" s="474">
        <v>127024.76</v>
      </c>
      <c r="H26" s="474">
        <v>7955.5</v>
      </c>
      <c r="I26" s="474">
        <v>57943.17</v>
      </c>
      <c r="J26" s="418">
        <v>2600119.08</v>
      </c>
    </row>
    <row r="27" spans="1:12">
      <c r="A27" s="124" t="s">
        <v>385</v>
      </c>
      <c r="B27" s="474">
        <v>35169.01</v>
      </c>
      <c r="C27" s="474">
        <v>20313.689999999999</v>
      </c>
      <c r="D27" s="474">
        <v>12578.17</v>
      </c>
      <c r="E27" s="474">
        <v>50693.49</v>
      </c>
      <c r="F27" s="474">
        <v>2658.01</v>
      </c>
      <c r="G27" s="474">
        <v>1014.6</v>
      </c>
      <c r="H27" s="474">
        <v>0</v>
      </c>
      <c r="I27" s="474">
        <v>6049.09</v>
      </c>
      <c r="J27" s="418">
        <v>128476.06</v>
      </c>
    </row>
    <row r="28" spans="1:12">
      <c r="A28" s="124" t="s">
        <v>386</v>
      </c>
      <c r="B28" s="474">
        <v>119394.85</v>
      </c>
      <c r="C28" s="474">
        <v>48662.21</v>
      </c>
      <c r="D28" s="474">
        <v>147514.47</v>
      </c>
      <c r="E28" s="474">
        <v>45095.06</v>
      </c>
      <c r="F28" s="474">
        <v>21799.55</v>
      </c>
      <c r="G28" s="474">
        <v>70993.75</v>
      </c>
      <c r="H28" s="474">
        <v>0</v>
      </c>
      <c r="I28" s="474">
        <v>18490.740000000002</v>
      </c>
      <c r="J28" s="418">
        <v>471950.63</v>
      </c>
    </row>
    <row r="29" spans="1:12">
      <c r="A29" s="124" t="s">
        <v>380</v>
      </c>
      <c r="B29" s="474">
        <v>82925.740000000005</v>
      </c>
      <c r="C29" s="474">
        <v>53878.81</v>
      </c>
      <c r="D29" s="474">
        <v>63067.21</v>
      </c>
      <c r="E29" s="474">
        <v>15773.09</v>
      </c>
      <c r="F29" s="474">
        <v>22111.34</v>
      </c>
      <c r="G29" s="474">
        <v>12419.32</v>
      </c>
      <c r="H29" s="474">
        <v>993.57</v>
      </c>
      <c r="I29" s="474">
        <v>8371.75</v>
      </c>
      <c r="J29" s="418">
        <v>259540.83</v>
      </c>
    </row>
    <row r="30" spans="1:12">
      <c r="A30" s="124" t="s">
        <v>381</v>
      </c>
      <c r="B30" s="474">
        <v>1203107.78</v>
      </c>
      <c r="C30" s="474">
        <v>840083.84</v>
      </c>
      <c r="D30" s="474">
        <v>578746.12</v>
      </c>
      <c r="E30" s="474">
        <v>190837.23</v>
      </c>
      <c r="F30" s="474">
        <v>267390.49</v>
      </c>
      <c r="G30" s="474">
        <v>172859.91</v>
      </c>
      <c r="H30" s="474">
        <v>7270.18</v>
      </c>
      <c r="I30" s="474">
        <v>54572.25</v>
      </c>
      <c r="J30" s="418">
        <v>3314867.8</v>
      </c>
    </row>
    <row r="31" spans="1:12">
      <c r="A31" s="124" t="s">
        <v>382</v>
      </c>
      <c r="B31" s="474">
        <v>22089.32</v>
      </c>
      <c r="C31" s="474">
        <v>2441.87</v>
      </c>
      <c r="D31" s="474">
        <v>21522.81</v>
      </c>
      <c r="E31" s="474">
        <v>3779.74</v>
      </c>
      <c r="F31" s="474">
        <v>427.88</v>
      </c>
      <c r="G31" s="474">
        <v>5735.49</v>
      </c>
      <c r="H31" s="474">
        <v>0</v>
      </c>
      <c r="I31" s="474">
        <v>223.39</v>
      </c>
      <c r="J31" s="418">
        <v>56220.5</v>
      </c>
    </row>
    <row r="32" spans="1:12">
      <c r="A32" s="124" t="s">
        <v>383</v>
      </c>
      <c r="B32" s="474">
        <v>23637.19</v>
      </c>
      <c r="C32" s="474">
        <v>17996.88</v>
      </c>
      <c r="D32" s="474">
        <v>16356.93</v>
      </c>
      <c r="E32" s="474">
        <v>4883.4799999999996</v>
      </c>
      <c r="F32" s="474">
        <v>7786.7</v>
      </c>
      <c r="G32" s="474">
        <v>6744.54</v>
      </c>
      <c r="H32" s="474">
        <v>159.22</v>
      </c>
      <c r="I32" s="474">
        <v>2531.8200000000002</v>
      </c>
      <c r="J32" s="418">
        <v>80096.759999999995</v>
      </c>
    </row>
    <row r="33" spans="1:10">
      <c r="A33" s="124" t="s">
        <v>387</v>
      </c>
      <c r="B33" s="474">
        <v>19967.04</v>
      </c>
      <c r="C33" s="474">
        <v>9245.57</v>
      </c>
      <c r="D33" s="474">
        <v>11835.21</v>
      </c>
      <c r="E33" s="474">
        <v>2681.64</v>
      </c>
      <c r="F33" s="474">
        <v>3125.08</v>
      </c>
      <c r="G33" s="474">
        <v>2848.33</v>
      </c>
      <c r="H33" s="474">
        <v>273.06</v>
      </c>
      <c r="I33" s="474">
        <v>2396.7399999999998</v>
      </c>
      <c r="J33" s="418">
        <v>52372.67</v>
      </c>
    </row>
    <row r="34" spans="1:10">
      <c r="A34" s="124" t="s">
        <v>388</v>
      </c>
      <c r="B34" s="474">
        <v>107228.81</v>
      </c>
      <c r="C34" s="474">
        <v>60703.839999999997</v>
      </c>
      <c r="D34" s="474">
        <v>113139.08</v>
      </c>
      <c r="E34" s="474">
        <v>12994.7</v>
      </c>
      <c r="F34" s="474">
        <v>18097.43</v>
      </c>
      <c r="G34" s="474">
        <v>36471.56</v>
      </c>
      <c r="H34" s="474">
        <v>453.82</v>
      </c>
      <c r="I34" s="474">
        <v>13185.71</v>
      </c>
      <c r="J34" s="418">
        <v>362274.95</v>
      </c>
    </row>
    <row r="35" spans="1:10">
      <c r="A35" s="124" t="s">
        <v>390</v>
      </c>
      <c r="B35" s="474">
        <v>185228.55</v>
      </c>
      <c r="C35" s="474">
        <v>143064.20000000001</v>
      </c>
      <c r="D35" s="474">
        <v>108878.24</v>
      </c>
      <c r="E35" s="474">
        <v>36364.32</v>
      </c>
      <c r="F35" s="474">
        <v>43450.38</v>
      </c>
      <c r="G35" s="474">
        <v>43220.61</v>
      </c>
      <c r="H35" s="474">
        <v>1235.04</v>
      </c>
      <c r="I35" s="474">
        <v>12469.94</v>
      </c>
      <c r="J35" s="418">
        <v>573911.28</v>
      </c>
    </row>
    <row r="36" spans="1:10">
      <c r="A36" s="124" t="s">
        <v>391</v>
      </c>
      <c r="B36" s="474">
        <v>19670.060000000001</v>
      </c>
      <c r="C36" s="474">
        <v>9235.91</v>
      </c>
      <c r="D36" s="474">
        <v>11769.65</v>
      </c>
      <c r="E36" s="474">
        <v>1441.46</v>
      </c>
      <c r="F36" s="474">
        <v>3059.23</v>
      </c>
      <c r="G36" s="474">
        <v>1980.75</v>
      </c>
      <c r="H36" s="474">
        <v>0</v>
      </c>
      <c r="I36" s="474">
        <v>642.99</v>
      </c>
      <c r="J36" s="418">
        <v>47800.05</v>
      </c>
    </row>
    <row r="37" spans="1:10">
      <c r="A37" s="124" t="s">
        <v>384</v>
      </c>
      <c r="B37" s="474">
        <v>8627.15</v>
      </c>
      <c r="C37" s="474">
        <v>4650.3900000000003</v>
      </c>
      <c r="D37" s="474">
        <v>8129.07</v>
      </c>
      <c r="E37" s="474">
        <v>1260.02</v>
      </c>
      <c r="F37" s="474">
        <v>1939.91</v>
      </c>
      <c r="G37" s="474">
        <v>2205.21</v>
      </c>
      <c r="H37" s="474">
        <v>0</v>
      </c>
      <c r="I37" s="474">
        <v>754.04</v>
      </c>
      <c r="J37" s="418">
        <v>27565.79</v>
      </c>
    </row>
    <row r="38" spans="1:10">
      <c r="A38" s="124" t="s">
        <v>392</v>
      </c>
      <c r="B38" s="474">
        <v>3043.61</v>
      </c>
      <c r="C38" s="474">
        <v>4864.49</v>
      </c>
      <c r="D38" s="474">
        <v>1621.89</v>
      </c>
      <c r="E38" s="474">
        <v>0</v>
      </c>
      <c r="F38" s="474">
        <v>0</v>
      </c>
      <c r="G38" s="474">
        <v>2041.26</v>
      </c>
      <c r="H38" s="474">
        <v>0</v>
      </c>
      <c r="I38" s="474">
        <v>0</v>
      </c>
      <c r="J38" s="418">
        <v>11571.25</v>
      </c>
    </row>
    <row r="39" spans="1:10" ht="15.75" thickBot="1">
      <c r="A39" s="125" t="s">
        <v>156</v>
      </c>
      <c r="B39" s="414">
        <v>2716384.03</v>
      </c>
      <c r="C39" s="414">
        <v>1895422.5</v>
      </c>
      <c r="D39" s="414">
        <v>1557031.52</v>
      </c>
      <c r="E39" s="414">
        <v>527147.68999999994</v>
      </c>
      <c r="F39" s="414">
        <v>609249.80000000005</v>
      </c>
      <c r="G39" s="414">
        <v>485560.09</v>
      </c>
      <c r="H39" s="414">
        <v>18340.39</v>
      </c>
      <c r="I39" s="414">
        <v>177631.63</v>
      </c>
      <c r="J39" s="425">
        <v>7986767.6500000004</v>
      </c>
    </row>
    <row r="41" spans="1:10">
      <c r="A41" t="s">
        <v>546</v>
      </c>
    </row>
    <row r="42" spans="1:10">
      <c r="A42" s="161" t="s">
        <v>547</v>
      </c>
    </row>
    <row r="43" spans="1:10">
      <c r="A43" s="161" t="s">
        <v>548</v>
      </c>
    </row>
    <row r="44" spans="1:10">
      <c r="A44" s="161" t="s">
        <v>549</v>
      </c>
    </row>
    <row r="45" spans="1:10">
      <c r="A45" s="161" t="s">
        <v>550</v>
      </c>
    </row>
  </sheetData>
  <hyperlinks>
    <hyperlink ref="A1" location="'Table index'!A1" display="Return to Table Index" xr:uid="{FC3072A2-AEAB-4A85-9E98-761F1B2810BD}"/>
  </hyperlinks>
  <pageMargins left="0.70866141732283472" right="0.70866141732283472" top="0.74803149606299213" bottom="0.35433070866141736" header="0.31496062992125984" footer="0.31496062992125984"/>
  <pageSetup paperSize="9" scale="76" orientation="landscape"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G44"/>
  <sheetViews>
    <sheetView showGridLines="0" workbookViewId="0"/>
  </sheetViews>
  <sheetFormatPr defaultRowHeight="15"/>
  <cols>
    <col min="1" max="1" width="31.42578125" customWidth="1"/>
    <col min="2" max="2" width="22.28515625" customWidth="1"/>
    <col min="3" max="4" width="16.7109375" customWidth="1"/>
    <col min="5" max="5" width="15" customWidth="1"/>
    <col min="6" max="6" width="13.140625" customWidth="1"/>
    <col min="7" max="7" width="12.140625" bestFit="1" customWidth="1"/>
  </cols>
  <sheetData>
    <row r="1" spans="1:6">
      <c r="A1" s="612" t="s">
        <v>137</v>
      </c>
    </row>
    <row r="2" spans="1:6" ht="17.25">
      <c r="A2" s="110" t="s">
        <v>551</v>
      </c>
      <c r="B2" s="3"/>
      <c r="C2" s="3"/>
      <c r="D2" s="3"/>
      <c r="E2" s="3"/>
      <c r="F2" s="3"/>
    </row>
    <row r="3" spans="1:6">
      <c r="A3" t="s">
        <v>227</v>
      </c>
      <c r="B3" s="3"/>
      <c r="C3" s="3"/>
      <c r="D3" s="3"/>
      <c r="E3" s="3"/>
      <c r="F3" s="3"/>
    </row>
    <row r="4" spans="1:6" ht="17.25">
      <c r="A4" s="542"/>
      <c r="B4" s="3"/>
      <c r="C4" s="3"/>
      <c r="D4" s="3"/>
      <c r="E4" s="3"/>
      <c r="F4" s="3"/>
    </row>
    <row r="5" spans="1:6" s="128" customFormat="1" ht="45.75" customHeight="1">
      <c r="A5" s="725" t="s">
        <v>552</v>
      </c>
      <c r="B5" s="725"/>
      <c r="C5" s="725"/>
      <c r="D5" s="725"/>
      <c r="E5" s="725"/>
      <c r="F5" s="725"/>
    </row>
    <row r="6" spans="1:6" ht="15.75" thickBot="1">
      <c r="A6" s="110"/>
    </row>
    <row r="7" spans="1:6" ht="30">
      <c r="A7" s="148"/>
      <c r="B7" s="113" t="s">
        <v>553</v>
      </c>
      <c r="C7" s="113" t="s">
        <v>146</v>
      </c>
      <c r="D7" s="113" t="s">
        <v>148</v>
      </c>
      <c r="E7" s="113" t="s">
        <v>149</v>
      </c>
      <c r="F7" s="118" t="s">
        <v>376</v>
      </c>
    </row>
    <row r="8" spans="1:6">
      <c r="A8" s="149" t="s">
        <v>554</v>
      </c>
      <c r="B8" s="152" t="s">
        <v>555</v>
      </c>
      <c r="C8" s="376">
        <v>10485485093.67</v>
      </c>
      <c r="D8" s="376">
        <v>11282262206.450001</v>
      </c>
      <c r="E8" s="376">
        <v>796777112.78000104</v>
      </c>
      <c r="F8" s="534">
        <v>7.5988579036840004E-2</v>
      </c>
    </row>
    <row r="9" spans="1:6">
      <c r="A9" s="151"/>
      <c r="B9" s="152" t="s">
        <v>556</v>
      </c>
      <c r="C9" s="376">
        <v>538278027.63</v>
      </c>
      <c r="D9" s="376">
        <v>550983709.09000003</v>
      </c>
      <c r="E9" s="376">
        <v>12705681.460000001</v>
      </c>
      <c r="F9" s="534">
        <v>2.3604310055049999E-2</v>
      </c>
    </row>
    <row r="10" spans="1:6">
      <c r="A10" s="151"/>
      <c r="B10" s="153" t="s">
        <v>557</v>
      </c>
      <c r="C10" s="377">
        <f>SUM(C8:C9)</f>
        <v>11023763121.299999</v>
      </c>
      <c r="D10" s="377">
        <f>SUM(D8:D9)</f>
        <v>11833245915.540001</v>
      </c>
      <c r="E10" s="377">
        <f>SUM(E8:E9)</f>
        <v>809482794.24000108</v>
      </c>
      <c r="F10" s="535">
        <f>SUM(F8:F9)</f>
        <v>9.9592889091889999E-2</v>
      </c>
    </row>
    <row r="11" spans="1:6">
      <c r="A11" s="154"/>
      <c r="B11" s="784"/>
      <c r="C11" s="785"/>
      <c r="D11" s="785"/>
      <c r="E11" s="785"/>
      <c r="F11" s="786"/>
    </row>
    <row r="12" spans="1:6" s="649" customFormat="1" ht="15" customHeight="1">
      <c r="A12" s="782" t="s">
        <v>558</v>
      </c>
      <c r="B12" s="650" t="s">
        <v>559</v>
      </c>
      <c r="C12" s="648">
        <v>1337604123.77</v>
      </c>
      <c r="D12" s="648">
        <v>1382096293.3199999</v>
      </c>
      <c r="E12" s="648">
        <v>44492169.549999997</v>
      </c>
      <c r="F12" s="651">
        <v>3.3262584018210001E-2</v>
      </c>
    </row>
    <row r="13" spans="1:6">
      <c r="A13" s="783"/>
      <c r="B13" s="153" t="s">
        <v>557</v>
      </c>
      <c r="C13" s="377">
        <f>C12</f>
        <v>1337604123.77</v>
      </c>
      <c r="D13" s="377">
        <f>D12</f>
        <v>1382096293.3199999</v>
      </c>
      <c r="E13" s="377">
        <f>E12</f>
        <v>44492169.549999997</v>
      </c>
      <c r="F13" s="535">
        <f>F12</f>
        <v>3.3262584018210001E-2</v>
      </c>
    </row>
    <row r="14" spans="1:6">
      <c r="A14" s="154"/>
      <c r="B14" s="784"/>
      <c r="C14" s="785"/>
      <c r="D14" s="785"/>
      <c r="E14" s="785"/>
      <c r="F14" s="786"/>
    </row>
    <row r="15" spans="1:6" ht="15" customHeight="1">
      <c r="A15" s="782" t="s">
        <v>560</v>
      </c>
      <c r="B15" s="150" t="s">
        <v>561</v>
      </c>
      <c r="C15" s="376">
        <v>1903299670.1199999</v>
      </c>
      <c r="D15" s="376">
        <v>1963994028.4400001</v>
      </c>
      <c r="E15" s="376">
        <v>60694358.320000201</v>
      </c>
      <c r="F15" s="536">
        <v>3.1889018462430002E-2</v>
      </c>
    </row>
    <row r="16" spans="1:6">
      <c r="A16" s="783"/>
      <c r="B16" s="150" t="s">
        <v>562</v>
      </c>
      <c r="C16" s="376">
        <v>54841245.340000004</v>
      </c>
      <c r="D16" s="376">
        <v>63454868.130000003</v>
      </c>
      <c r="E16" s="376">
        <v>8613622.7899999991</v>
      </c>
      <c r="F16" s="536">
        <v>0.15706468255048001</v>
      </c>
    </row>
    <row r="17" spans="1:7">
      <c r="A17" s="151"/>
      <c r="B17" s="150" t="s">
        <v>563</v>
      </c>
      <c r="C17" s="376">
        <v>4548625.84</v>
      </c>
      <c r="D17" s="376">
        <v>5279807.45</v>
      </c>
      <c r="E17" s="376">
        <v>731181.61</v>
      </c>
      <c r="F17" s="536">
        <v>0.16074780290127999</v>
      </c>
    </row>
    <row r="18" spans="1:7">
      <c r="A18" s="151"/>
      <c r="B18" s="150" t="s">
        <v>564</v>
      </c>
      <c r="C18" s="376">
        <v>749930.95</v>
      </c>
      <c r="D18" s="376">
        <v>837510.15</v>
      </c>
      <c r="E18" s="376">
        <v>87579.200000000099</v>
      </c>
      <c r="F18" s="536">
        <v>0.1167830184899</v>
      </c>
    </row>
    <row r="19" spans="1:7">
      <c r="A19" s="151"/>
      <c r="B19" s="153" t="s">
        <v>557</v>
      </c>
      <c r="C19" s="378">
        <f>SUM(C15:C18)</f>
        <v>1963439472.2499998</v>
      </c>
      <c r="D19" s="378">
        <f>SUM(D15:D18)</f>
        <v>2033566214.1700003</v>
      </c>
      <c r="E19" s="378">
        <f>SUM(E15:E18)</f>
        <v>70126741.920000196</v>
      </c>
      <c r="F19" s="535">
        <f>SUM(F15:F18)</f>
        <v>0.46648452240409</v>
      </c>
    </row>
    <row r="20" spans="1:7">
      <c r="A20" s="154"/>
      <c r="B20" s="784"/>
      <c r="C20" s="785"/>
      <c r="D20" s="785"/>
      <c r="E20" s="785"/>
      <c r="F20" s="786"/>
    </row>
    <row r="21" spans="1:7" ht="18" thickBot="1">
      <c r="A21" s="316"/>
      <c r="B21" s="315" t="s">
        <v>565</v>
      </c>
      <c r="C21" s="379">
        <f>C$10+C$13+C$19</f>
        <v>14324806717.32</v>
      </c>
      <c r="D21" s="379">
        <f>D$10+D$13+D$19</f>
        <v>15248908423.030001</v>
      </c>
      <c r="E21" s="379">
        <f>E$10+E$13+E$19</f>
        <v>924101705.71000123</v>
      </c>
      <c r="F21" s="537">
        <f>E$21/C$21</f>
        <v>6.4510588096988272E-2</v>
      </c>
      <c r="G21" s="155"/>
    </row>
    <row r="23" spans="1:7" ht="15.75" thickBot="1">
      <c r="B23" s="110" t="s">
        <v>566</v>
      </c>
      <c r="C23" s="110"/>
      <c r="D23" s="110"/>
    </row>
    <row r="24" spans="1:7">
      <c r="B24" s="374" t="s">
        <v>567</v>
      </c>
      <c r="C24" s="375">
        <v>10485485093.67</v>
      </c>
      <c r="D24" s="375">
        <v>11282262206.450001</v>
      </c>
      <c r="E24" s="375">
        <v>796777112.78000104</v>
      </c>
      <c r="F24" s="538">
        <v>7.5988579036840004E-2</v>
      </c>
    </row>
    <row r="25" spans="1:7">
      <c r="B25" s="124" t="s">
        <v>568</v>
      </c>
      <c r="C25" s="156">
        <v>538278027.63</v>
      </c>
      <c r="D25" s="156">
        <v>550983709.09000003</v>
      </c>
      <c r="E25" s="156">
        <v>12705681.460000001</v>
      </c>
      <c r="F25" s="536">
        <v>2.3604310055049999E-2</v>
      </c>
    </row>
    <row r="26" spans="1:7">
      <c r="B26" s="124" t="s">
        <v>569</v>
      </c>
      <c r="C26" s="158">
        <v>3301043596.02</v>
      </c>
      <c r="D26" s="158">
        <v>3415662507.4899998</v>
      </c>
      <c r="E26" s="158">
        <v>114618911.47</v>
      </c>
      <c r="F26" s="536">
        <v>3.4722022940929999E-2</v>
      </c>
    </row>
    <row r="27" spans="1:7" ht="15.75" thickBot="1">
      <c r="B27" s="125" t="s">
        <v>156</v>
      </c>
      <c r="C27" s="315">
        <v>14324806717.32</v>
      </c>
      <c r="D27" s="315">
        <v>15248908423.030001</v>
      </c>
      <c r="E27" s="315">
        <v>924101705.71000099</v>
      </c>
      <c r="F27" s="539">
        <v>6.4510588096989993E-2</v>
      </c>
    </row>
    <row r="28" spans="1:7" ht="15.75">
      <c r="B28" s="159"/>
      <c r="C28" s="159"/>
      <c r="D28" s="159"/>
      <c r="E28" s="160"/>
      <c r="F28" s="160"/>
    </row>
    <row r="29" spans="1:7">
      <c r="A29" s="167"/>
    </row>
    <row r="30" spans="1:7" s="128" customFormat="1" ht="30" customHeight="1">
      <c r="A30" s="726" t="s">
        <v>570</v>
      </c>
      <c r="B30" s="726"/>
      <c r="C30" s="726"/>
      <c r="D30" s="726"/>
      <c r="E30" s="726"/>
      <c r="F30" s="726"/>
      <c r="G30" s="108"/>
    </row>
    <row r="31" spans="1:7">
      <c r="A31" s="161"/>
      <c r="B31" s="108"/>
      <c r="C31" s="108"/>
      <c r="D31" s="108"/>
      <c r="E31" s="108"/>
      <c r="F31" s="108"/>
    </row>
    <row r="32" spans="1:7" ht="30" customHeight="1">
      <c r="A32" s="787" t="s">
        <v>571</v>
      </c>
      <c r="B32" s="787"/>
      <c r="C32" s="787"/>
      <c r="D32" s="787"/>
      <c r="E32" s="787"/>
      <c r="F32" s="787"/>
      <c r="G32" s="108"/>
    </row>
    <row r="33" spans="1:6">
      <c r="A33" s="161" t="s">
        <v>572</v>
      </c>
    </row>
    <row r="34" spans="1:6">
      <c r="A34" s="161"/>
    </row>
    <row r="35" spans="1:6">
      <c r="A35" s="161" t="s">
        <v>573</v>
      </c>
    </row>
    <row r="36" spans="1:6">
      <c r="A36" s="161"/>
    </row>
    <row r="37" spans="1:6" ht="30" customHeight="1">
      <c r="A37" s="719" t="s">
        <v>574</v>
      </c>
      <c r="B37" s="780"/>
      <c r="C37" s="780"/>
      <c r="D37" s="780"/>
      <c r="E37" s="780"/>
      <c r="F37" s="780"/>
    </row>
    <row r="38" spans="1:6">
      <c r="A38" s="324"/>
    </row>
    <row r="39" spans="1:6" ht="45" customHeight="1">
      <c r="A39" s="781" t="s">
        <v>575</v>
      </c>
      <c r="B39" s="781"/>
      <c r="C39" s="781"/>
      <c r="D39" s="781"/>
      <c r="E39" s="781"/>
      <c r="F39" s="781"/>
    </row>
    <row r="40" spans="1:6">
      <c r="A40" s="324" t="s">
        <v>576</v>
      </c>
    </row>
    <row r="41" spans="1:6">
      <c r="A41" s="324" t="s">
        <v>577</v>
      </c>
    </row>
    <row r="42" spans="1:6">
      <c r="A42" s="324" t="s">
        <v>578</v>
      </c>
    </row>
    <row r="43" spans="1:6">
      <c r="A43" s="324" t="s">
        <v>579</v>
      </c>
    </row>
    <row r="44" spans="1:6">
      <c r="A44" s="324" t="s">
        <v>580</v>
      </c>
    </row>
  </sheetData>
  <mergeCells count="10">
    <mergeCell ref="A37:F37"/>
    <mergeCell ref="A39:F39"/>
    <mergeCell ref="A5:F5"/>
    <mergeCell ref="A15:A16"/>
    <mergeCell ref="A12:A13"/>
    <mergeCell ref="B11:F11"/>
    <mergeCell ref="B14:F14"/>
    <mergeCell ref="B20:F20"/>
    <mergeCell ref="A32:F32"/>
    <mergeCell ref="A30:F30"/>
  </mergeCells>
  <hyperlinks>
    <hyperlink ref="A1" location="'Table index'!A1" display="Return to Table Index" xr:uid="{855CD24A-B216-4C37-A324-AAD955E74FE4}"/>
  </hyperlinks>
  <pageMargins left="0.70866141732283472" right="0.70866141732283472" top="0.74803149606299213" bottom="0.35433070866141736" header="0.31496062992125984" footer="0.31496062992125984"/>
  <pageSetup paperSize="9" scale="76"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D233-3269-4612-8366-66486195C7B2}">
  <sheetPr>
    <tabColor rgb="FF92D050"/>
    <pageSetUpPr fitToPage="1"/>
  </sheetPr>
  <dimension ref="A1:H71"/>
  <sheetViews>
    <sheetView showGridLines="0" workbookViewId="0"/>
  </sheetViews>
  <sheetFormatPr defaultRowHeight="15"/>
  <cols>
    <col min="1" max="1" width="28.7109375" customWidth="1"/>
    <col min="2" max="2" width="21.28515625" customWidth="1"/>
    <col min="3" max="3" width="21.140625" customWidth="1"/>
    <col min="4" max="6" width="16.7109375" customWidth="1"/>
    <col min="7" max="7" width="15.7109375" customWidth="1"/>
    <col min="8" max="8" width="12.140625" bestFit="1" customWidth="1"/>
  </cols>
  <sheetData>
    <row r="1" spans="1:7">
      <c r="A1" s="612" t="s">
        <v>137</v>
      </c>
    </row>
    <row r="2" spans="1:7">
      <c r="A2" s="110" t="s">
        <v>581</v>
      </c>
      <c r="B2" s="3"/>
      <c r="C2" s="3"/>
      <c r="D2" s="3"/>
      <c r="E2" s="3"/>
      <c r="F2" s="3"/>
      <c r="G2" s="3"/>
    </row>
    <row r="3" spans="1:7">
      <c r="A3" t="s">
        <v>250</v>
      </c>
      <c r="B3" s="3"/>
      <c r="C3" s="3"/>
      <c r="D3" s="3"/>
      <c r="E3" s="3"/>
      <c r="F3" s="3"/>
      <c r="G3" s="3"/>
    </row>
    <row r="4" spans="1:7">
      <c r="A4" s="110"/>
      <c r="B4" s="3"/>
      <c r="C4" s="3"/>
      <c r="D4" s="3"/>
      <c r="E4" s="3"/>
      <c r="F4" s="3"/>
      <c r="G4" s="3"/>
    </row>
    <row r="5" spans="1:7" ht="30" customHeight="1">
      <c r="A5" s="725" t="s">
        <v>552</v>
      </c>
      <c r="B5" s="725"/>
      <c r="C5" s="725"/>
      <c r="D5" s="725"/>
      <c r="E5" s="725"/>
      <c r="F5" s="725"/>
      <c r="G5" s="725"/>
    </row>
    <row r="6" spans="1:7" ht="15.75" thickBot="1">
      <c r="A6" s="110"/>
    </row>
    <row r="7" spans="1:7" ht="29.1" customHeight="1">
      <c r="A7" s="148"/>
      <c r="B7" s="777" t="s">
        <v>553</v>
      </c>
      <c r="C7" s="770"/>
      <c r="D7" s="113" t="s">
        <v>146</v>
      </c>
      <c r="E7" s="113" t="s">
        <v>148</v>
      </c>
      <c r="F7" s="113" t="s">
        <v>149</v>
      </c>
      <c r="G7" s="118" t="s">
        <v>376</v>
      </c>
    </row>
    <row r="8" spans="1:7">
      <c r="A8" s="149" t="s">
        <v>554</v>
      </c>
      <c r="B8" s="585" t="s">
        <v>555</v>
      </c>
      <c r="C8" s="582" t="s">
        <v>460</v>
      </c>
      <c r="D8" s="376">
        <v>8541893503.04</v>
      </c>
      <c r="E8" s="376">
        <v>9421105259.7900009</v>
      </c>
      <c r="F8" s="376">
        <v>879211756.75000095</v>
      </c>
      <c r="G8" s="534">
        <v>0.10292937466817</v>
      </c>
    </row>
    <row r="9" spans="1:7">
      <c r="A9" s="581"/>
      <c r="B9" s="586"/>
      <c r="C9" s="582" t="s">
        <v>461</v>
      </c>
      <c r="D9" s="376">
        <v>3329887740.8899999</v>
      </c>
      <c r="E9" s="376">
        <v>3432160265.6999998</v>
      </c>
      <c r="F9" s="376">
        <v>102272524.81</v>
      </c>
      <c r="G9" s="534">
        <v>3.071350530954E-2</v>
      </c>
    </row>
    <row r="10" spans="1:7">
      <c r="A10" s="581"/>
      <c r="B10" s="586"/>
      <c r="C10" s="582" t="s">
        <v>1321</v>
      </c>
      <c r="D10" s="376">
        <v>1666959070.0899999</v>
      </c>
      <c r="E10" s="376">
        <v>1536627775.0999999</v>
      </c>
      <c r="F10" s="376">
        <v>-130331294.98999999</v>
      </c>
      <c r="G10" s="534">
        <v>-7.8185060046499999E-2</v>
      </c>
    </row>
    <row r="11" spans="1:7">
      <c r="A11" s="581"/>
      <c r="B11" s="586"/>
      <c r="C11" s="582" t="s">
        <v>538</v>
      </c>
      <c r="D11" s="376">
        <v>3261072.64</v>
      </c>
      <c r="E11" s="376">
        <v>3025557.65</v>
      </c>
      <c r="F11" s="376">
        <v>-235514.99</v>
      </c>
      <c r="G11" s="534">
        <v>-7.2220099335200003E-2</v>
      </c>
    </row>
    <row r="12" spans="1:7">
      <c r="A12" s="581"/>
      <c r="B12" s="585" t="s">
        <v>556</v>
      </c>
      <c r="C12" s="582" t="s">
        <v>460</v>
      </c>
      <c r="D12" s="376">
        <v>300798888.22000003</v>
      </c>
      <c r="E12" s="376">
        <v>311804550.47000003</v>
      </c>
      <c r="F12" s="376">
        <v>11005662.25</v>
      </c>
      <c r="G12" s="534">
        <v>3.6588108138050003E-2</v>
      </c>
    </row>
    <row r="13" spans="1:7">
      <c r="A13" s="581"/>
      <c r="B13" s="586"/>
      <c r="C13" s="582" t="s">
        <v>461</v>
      </c>
      <c r="D13" s="376">
        <v>243210675.56</v>
      </c>
      <c r="E13" s="376">
        <v>249603506.37</v>
      </c>
      <c r="F13" s="376">
        <v>6392830.8099999996</v>
      </c>
      <c r="G13" s="534">
        <v>2.6285157077420001E-2</v>
      </c>
    </row>
    <row r="14" spans="1:7">
      <c r="A14" s="581"/>
      <c r="B14" s="586"/>
      <c r="C14" s="582" t="s">
        <v>1321</v>
      </c>
      <c r="D14" s="376">
        <v>60576468.43</v>
      </c>
      <c r="E14" s="376">
        <v>55636124.990000002</v>
      </c>
      <c r="F14" s="376">
        <v>-4940343.4400000004</v>
      </c>
      <c r="G14" s="534">
        <v>-8.1555487931899998E-2</v>
      </c>
    </row>
    <row r="15" spans="1:7">
      <c r="A15" s="581"/>
      <c r="B15" s="584"/>
      <c r="C15" s="582" t="s">
        <v>538</v>
      </c>
      <c r="D15" s="376">
        <v>245567.72</v>
      </c>
      <c r="E15" s="376">
        <v>227861.14</v>
      </c>
      <c r="F15" s="376">
        <v>-17706.580000000002</v>
      </c>
      <c r="G15" s="534">
        <v>-7.2104672389400007E-2</v>
      </c>
    </row>
    <row r="16" spans="1:7">
      <c r="A16" s="151"/>
      <c r="B16" s="587" t="s">
        <v>557</v>
      </c>
      <c r="C16" s="376"/>
      <c r="D16" s="377">
        <f>SUM(D8:D15)</f>
        <v>14146832986.589998</v>
      </c>
      <c r="E16" s="377">
        <f t="shared" ref="E16:F16" si="0">SUM(E8:E15)</f>
        <v>15010190901.210001</v>
      </c>
      <c r="F16" s="377">
        <f t="shared" si="0"/>
        <v>863357914.62000072</v>
      </c>
      <c r="G16" s="535">
        <f>F16/D16</f>
        <v>6.1028352807896369E-2</v>
      </c>
    </row>
    <row r="17" spans="1:7">
      <c r="A17" s="154"/>
      <c r="B17" s="784"/>
      <c r="C17" s="785"/>
      <c r="D17" s="785"/>
      <c r="E17" s="785"/>
      <c r="F17" s="785"/>
      <c r="G17" s="786"/>
    </row>
    <row r="18" spans="1:7" ht="15" customHeight="1">
      <c r="A18" s="789" t="s">
        <v>558</v>
      </c>
      <c r="B18" s="585" t="s">
        <v>559</v>
      </c>
      <c r="C18" s="582" t="s">
        <v>460</v>
      </c>
      <c r="D18" s="376">
        <v>343123640.16000003</v>
      </c>
      <c r="E18" s="376">
        <v>369206716.97000003</v>
      </c>
      <c r="F18" s="376">
        <v>26083076.809999999</v>
      </c>
      <c r="G18" s="534">
        <v>7.601655425968E-2</v>
      </c>
    </row>
    <row r="19" spans="1:7">
      <c r="A19" s="790"/>
      <c r="B19" s="586"/>
      <c r="C19" s="582" t="s">
        <v>461</v>
      </c>
      <c r="D19" s="376">
        <v>1410216016.23</v>
      </c>
      <c r="E19" s="376">
        <v>1431282870.04</v>
      </c>
      <c r="F19" s="376">
        <v>21066853.809999902</v>
      </c>
      <c r="G19" s="534">
        <v>1.4938742410769999E-2</v>
      </c>
    </row>
    <row r="20" spans="1:7">
      <c r="A20" s="581"/>
      <c r="B20" s="586"/>
      <c r="C20" s="582" t="s">
        <v>1321</v>
      </c>
      <c r="D20" s="376">
        <v>76028427.909999996</v>
      </c>
      <c r="E20" s="376">
        <v>72235036.260000005</v>
      </c>
      <c r="F20" s="376">
        <v>-3793391.65</v>
      </c>
      <c r="G20" s="534">
        <v>-4.9894384959399997E-2</v>
      </c>
    </row>
    <row r="21" spans="1:7">
      <c r="A21" s="581"/>
      <c r="B21" s="584"/>
      <c r="C21" s="582" t="s">
        <v>538</v>
      </c>
      <c r="D21" s="376">
        <v>700563.07</v>
      </c>
      <c r="E21" s="376">
        <v>672075.45</v>
      </c>
      <c r="F21" s="376">
        <v>-28487.62</v>
      </c>
      <c r="G21" s="534">
        <v>-4.0663890547400001E-2</v>
      </c>
    </row>
    <row r="22" spans="1:7">
      <c r="A22" s="151"/>
      <c r="B22" s="587" t="s">
        <v>557</v>
      </c>
      <c r="C22" s="478"/>
      <c r="D22" s="377">
        <f>SUM(D18:D21)</f>
        <v>1830068647.3700001</v>
      </c>
      <c r="E22" s="377">
        <f t="shared" ref="E22:F22" si="1">SUM(E18:E21)</f>
        <v>1873396698.72</v>
      </c>
      <c r="F22" s="377">
        <f t="shared" si="1"/>
        <v>43328051.349999905</v>
      </c>
      <c r="G22" s="535">
        <f>F22/D22</f>
        <v>2.3675642666337593E-2</v>
      </c>
    </row>
    <row r="23" spans="1:7">
      <c r="A23" s="154"/>
      <c r="B23" s="784"/>
      <c r="C23" s="785"/>
      <c r="D23" s="785"/>
      <c r="E23" s="785"/>
      <c r="F23" s="785"/>
      <c r="G23" s="786"/>
    </row>
    <row r="24" spans="1:7" ht="15" customHeight="1">
      <c r="A24" s="782" t="s">
        <v>560</v>
      </c>
      <c r="B24" s="583" t="s">
        <v>561</v>
      </c>
      <c r="C24" s="582" t="s">
        <v>460</v>
      </c>
      <c r="D24" s="376">
        <v>290098478.94</v>
      </c>
      <c r="E24" s="376">
        <v>301807823.45999998</v>
      </c>
      <c r="F24" s="376">
        <v>11709344.52</v>
      </c>
      <c r="G24" s="534">
        <v>4.0363343381820002E-2</v>
      </c>
    </row>
    <row r="25" spans="1:7">
      <c r="A25" s="783"/>
      <c r="B25" s="589"/>
      <c r="C25" s="582" t="s">
        <v>461</v>
      </c>
      <c r="D25" s="376">
        <v>2405788967.96</v>
      </c>
      <c r="E25" s="376">
        <v>2450523575.3200002</v>
      </c>
      <c r="F25" s="376">
        <v>44734607.360000104</v>
      </c>
      <c r="G25" s="534">
        <v>1.8594568333200001E-2</v>
      </c>
    </row>
    <row r="26" spans="1:7">
      <c r="A26" s="581"/>
      <c r="B26" s="589"/>
      <c r="C26" s="582" t="s">
        <v>1321</v>
      </c>
      <c r="D26" s="376">
        <v>92178525.420000002</v>
      </c>
      <c r="E26" s="376">
        <v>95093557.049999997</v>
      </c>
      <c r="F26" s="376">
        <v>2915031.63</v>
      </c>
      <c r="G26" s="534">
        <v>3.1623760704760001E-2</v>
      </c>
    </row>
    <row r="27" spans="1:7">
      <c r="A27" s="581"/>
      <c r="B27" s="588"/>
      <c r="C27" s="582" t="s">
        <v>538</v>
      </c>
      <c r="D27" s="376">
        <v>2282183.67</v>
      </c>
      <c r="E27" s="376">
        <v>2130540.2999999998</v>
      </c>
      <c r="F27" s="376">
        <v>-151643.37</v>
      </c>
      <c r="G27" s="534">
        <v>-6.6446610758500002E-2</v>
      </c>
    </row>
    <row r="28" spans="1:7">
      <c r="A28" s="581"/>
      <c r="B28" s="583" t="s">
        <v>562</v>
      </c>
      <c r="C28" s="582" t="s">
        <v>460</v>
      </c>
      <c r="D28" s="376">
        <v>19795007.399999999</v>
      </c>
      <c r="E28" s="376">
        <v>25881262.739999998</v>
      </c>
      <c r="F28" s="376">
        <v>6086255.3399999999</v>
      </c>
      <c r="G28" s="534">
        <v>0.30746416088736001</v>
      </c>
    </row>
    <row r="29" spans="1:7">
      <c r="A29" s="581"/>
      <c r="B29" s="589"/>
      <c r="C29" s="582" t="s">
        <v>461</v>
      </c>
      <c r="D29" s="376">
        <v>37250115.560000002</v>
      </c>
      <c r="E29" s="376">
        <v>41707039.380000003</v>
      </c>
      <c r="F29" s="376">
        <v>4456923.82</v>
      </c>
      <c r="G29" s="534">
        <v>0.11964859042708</v>
      </c>
    </row>
    <row r="30" spans="1:7">
      <c r="A30" s="581"/>
      <c r="B30" s="589"/>
      <c r="C30" s="582" t="s">
        <v>1321</v>
      </c>
      <c r="D30" s="376">
        <v>8352175.0199999996</v>
      </c>
      <c r="E30" s="376">
        <v>8231640.7800000003</v>
      </c>
      <c r="F30" s="376">
        <v>-120534.24</v>
      </c>
      <c r="G30" s="534">
        <v>-1.4431479190899999E-2</v>
      </c>
    </row>
    <row r="31" spans="1:7">
      <c r="A31" s="581"/>
      <c r="B31" s="588"/>
      <c r="C31" s="582" t="s">
        <v>538</v>
      </c>
      <c r="D31" s="376">
        <v>1781.92</v>
      </c>
      <c r="E31" s="376">
        <v>2631.3</v>
      </c>
      <c r="F31" s="376">
        <v>849.38</v>
      </c>
      <c r="G31" s="534">
        <v>0.47666561910748001</v>
      </c>
    </row>
    <row r="32" spans="1:7">
      <c r="A32" s="581"/>
      <c r="B32" s="583" t="s">
        <v>563</v>
      </c>
      <c r="C32" s="582" t="s">
        <v>460</v>
      </c>
      <c r="D32" s="376">
        <v>1846187.98</v>
      </c>
      <c r="E32" s="376">
        <v>2280039.2000000002</v>
      </c>
      <c r="F32" s="376">
        <v>433851.22</v>
      </c>
      <c r="G32" s="534">
        <v>0.2349983992421</v>
      </c>
    </row>
    <row r="33" spans="1:8">
      <c r="A33" s="581"/>
      <c r="B33" s="589"/>
      <c r="C33" s="582" t="s">
        <v>461</v>
      </c>
      <c r="D33" s="376">
        <v>5639199.5</v>
      </c>
      <c r="E33" s="376">
        <v>6272459.1299999999</v>
      </c>
      <c r="F33" s="376">
        <v>633259.63</v>
      </c>
      <c r="G33" s="534">
        <v>0.11229601470918001</v>
      </c>
    </row>
    <row r="34" spans="1:8">
      <c r="A34" s="581"/>
      <c r="B34" s="589"/>
      <c r="C34" s="582" t="s">
        <v>1321</v>
      </c>
      <c r="D34" s="376">
        <v>131531.49</v>
      </c>
      <c r="E34" s="376">
        <v>128323.49</v>
      </c>
      <c r="F34" s="376">
        <v>-3208</v>
      </c>
      <c r="G34" s="534">
        <v>-2.4389596742199999E-2</v>
      </c>
    </row>
    <row r="35" spans="1:8">
      <c r="A35" s="581"/>
      <c r="B35" s="588"/>
      <c r="C35" s="582" t="s">
        <v>538</v>
      </c>
      <c r="D35" s="376">
        <v>3229.08</v>
      </c>
      <c r="E35" s="376">
        <v>3276.59</v>
      </c>
      <c r="F35" s="376">
        <v>47.510000000000197</v>
      </c>
      <c r="G35" s="534">
        <v>1.4713169076019999E-2</v>
      </c>
    </row>
    <row r="36" spans="1:8">
      <c r="A36" s="581"/>
      <c r="B36" s="583" t="s">
        <v>564</v>
      </c>
      <c r="C36" s="582" t="s">
        <v>460</v>
      </c>
      <c r="D36" s="376">
        <v>62311.45</v>
      </c>
      <c r="E36" s="376">
        <v>62980.34</v>
      </c>
      <c r="F36" s="376">
        <v>668.88999999999896</v>
      </c>
      <c r="G36" s="534">
        <v>1.073462421433E-2</v>
      </c>
    </row>
    <row r="37" spans="1:8">
      <c r="A37" s="581"/>
      <c r="B37" s="589"/>
      <c r="C37" s="582" t="s">
        <v>461</v>
      </c>
      <c r="D37" s="376">
        <v>1638447.26</v>
      </c>
      <c r="E37" s="376">
        <v>1805022.1</v>
      </c>
      <c r="F37" s="376">
        <v>166574.84</v>
      </c>
      <c r="G37" s="534">
        <v>0.10166628128146001</v>
      </c>
    </row>
    <row r="38" spans="1:8">
      <c r="A38" s="581"/>
      <c r="B38" s="589"/>
      <c r="C38" s="582" t="s">
        <v>1321</v>
      </c>
      <c r="D38" s="376">
        <v>12352.47</v>
      </c>
      <c r="E38" s="376">
        <v>11833.38</v>
      </c>
      <c r="F38" s="376">
        <v>-519.09</v>
      </c>
      <c r="G38" s="534">
        <v>-4.2023174312500002E-2</v>
      </c>
    </row>
    <row r="39" spans="1:8">
      <c r="A39" s="581"/>
      <c r="B39" s="588"/>
      <c r="C39" s="582" t="s">
        <v>538</v>
      </c>
      <c r="D39" s="376">
        <v>409.74</v>
      </c>
      <c r="E39" s="376">
        <v>434.07</v>
      </c>
      <c r="F39" s="376">
        <v>24.33</v>
      </c>
      <c r="G39" s="534">
        <v>5.9379118465370001E-2</v>
      </c>
    </row>
    <row r="40" spans="1:8">
      <c r="A40" s="151"/>
      <c r="B40" s="587" t="s">
        <v>557</v>
      </c>
      <c r="C40" s="478"/>
      <c r="D40" s="378">
        <f>SUM(D24:D39)</f>
        <v>2865080904.8599997</v>
      </c>
      <c r="E40" s="378">
        <f t="shared" ref="E40:F40" si="2">SUM(E24:E39)</f>
        <v>2935942438.6300011</v>
      </c>
      <c r="F40" s="378">
        <f t="shared" si="2"/>
        <v>70861533.7700001</v>
      </c>
      <c r="G40" s="535">
        <f>F40/D40</f>
        <v>2.4732821209271474E-2</v>
      </c>
    </row>
    <row r="41" spans="1:8">
      <c r="A41" s="154"/>
      <c r="B41" s="784"/>
      <c r="C41" s="785"/>
      <c r="D41" s="785"/>
      <c r="E41" s="785"/>
      <c r="F41" s="785"/>
      <c r="G41" s="786"/>
    </row>
    <row r="42" spans="1:8" ht="18" thickBot="1">
      <c r="A42" s="316"/>
      <c r="B42" s="315" t="s">
        <v>565</v>
      </c>
      <c r="C42" s="479"/>
      <c r="D42" s="379">
        <f>D$16+D$22+D$40</f>
        <v>18841982538.82</v>
      </c>
      <c r="E42" s="379">
        <f>E$16+E$22+E$40</f>
        <v>19819530038.560001</v>
      </c>
      <c r="F42" s="379">
        <f>F$16+F$22+F$40</f>
        <v>977547499.74000072</v>
      </c>
      <c r="G42" s="539">
        <f>F42/D42</f>
        <v>5.1881350474981429E-2</v>
      </c>
      <c r="H42" s="155"/>
    </row>
    <row r="43" spans="1:8">
      <c r="G43" s="540"/>
    </row>
    <row r="44" spans="1:8" ht="15.75" thickBot="1">
      <c r="B44" s="110" t="s">
        <v>566</v>
      </c>
      <c r="C44" s="110"/>
      <c r="D44" s="110"/>
      <c r="E44" s="110"/>
      <c r="F44" s="110"/>
      <c r="G44" s="540"/>
    </row>
    <row r="45" spans="1:8">
      <c r="B45" s="592" t="s">
        <v>567</v>
      </c>
      <c r="C45" s="481" t="s">
        <v>460</v>
      </c>
      <c r="D45" s="375">
        <v>8541893503.04</v>
      </c>
      <c r="E45" s="375">
        <v>9421105259.7900009</v>
      </c>
      <c r="F45" s="375">
        <v>879211756.75000095</v>
      </c>
      <c r="G45" s="538">
        <v>0.10292937466817</v>
      </c>
    </row>
    <row r="46" spans="1:8">
      <c r="B46" s="151"/>
      <c r="C46" s="482" t="s">
        <v>461</v>
      </c>
      <c r="D46" s="156">
        <v>3329887740.8899999</v>
      </c>
      <c r="E46" s="156">
        <v>3432160265.6999998</v>
      </c>
      <c r="F46" s="156">
        <v>102272524.81</v>
      </c>
      <c r="G46" s="536">
        <v>3.071350530954E-2</v>
      </c>
    </row>
    <row r="47" spans="1:8">
      <c r="B47" s="151"/>
      <c r="C47" s="482" t="s">
        <v>1321</v>
      </c>
      <c r="D47" s="156">
        <v>1666959070.0899999</v>
      </c>
      <c r="E47" s="156">
        <v>1536627775.0999999</v>
      </c>
      <c r="F47" s="156">
        <v>-130331294.98999999</v>
      </c>
      <c r="G47" s="536">
        <v>-7.8185060046499999E-2</v>
      </c>
    </row>
    <row r="48" spans="1:8">
      <c r="B48" s="151"/>
      <c r="C48" s="482" t="s">
        <v>538</v>
      </c>
      <c r="D48" s="156">
        <v>3261072.64</v>
      </c>
      <c r="E48" s="156">
        <v>3025557.65</v>
      </c>
      <c r="F48" s="156">
        <v>-235514.99</v>
      </c>
      <c r="G48" s="536">
        <v>-7.2220099335200003E-2</v>
      </c>
    </row>
    <row r="49" spans="1:7">
      <c r="B49" s="154"/>
      <c r="C49" s="590" t="s">
        <v>557</v>
      </c>
      <c r="D49" s="484">
        <f>SUM(D45:D48)</f>
        <v>13542001386.66</v>
      </c>
      <c r="E49" s="484">
        <f t="shared" ref="E49:F49" si="3">SUM(E45:E48)</f>
        <v>14392918858.240002</v>
      </c>
      <c r="F49" s="484">
        <f t="shared" si="3"/>
        <v>850917471.58000088</v>
      </c>
      <c r="G49" s="541">
        <f>F49/D49</f>
        <v>6.283542936409868E-2</v>
      </c>
    </row>
    <row r="50" spans="1:7">
      <c r="B50" s="480" t="s">
        <v>568</v>
      </c>
      <c r="C50" s="482" t="s">
        <v>460</v>
      </c>
      <c r="D50" s="156">
        <v>300798888.22000003</v>
      </c>
      <c r="E50" s="156">
        <v>311804550.47000003</v>
      </c>
      <c r="F50" s="156">
        <v>11005662.25</v>
      </c>
      <c r="G50" s="536">
        <v>3.6588108138050003E-2</v>
      </c>
    </row>
    <row r="51" spans="1:7">
      <c r="B51" s="151"/>
      <c r="C51" s="482" t="s">
        <v>461</v>
      </c>
      <c r="D51" s="156">
        <v>243210675.56</v>
      </c>
      <c r="E51" s="156">
        <v>249603506.37</v>
      </c>
      <c r="F51" s="156">
        <v>6392830.8099999996</v>
      </c>
      <c r="G51" s="536">
        <v>2.6285157077420001E-2</v>
      </c>
    </row>
    <row r="52" spans="1:7">
      <c r="B52" s="151"/>
      <c r="C52" s="482" t="s">
        <v>1321</v>
      </c>
      <c r="D52" s="156">
        <v>60576468.43</v>
      </c>
      <c r="E52" s="156">
        <v>55636124.990000002</v>
      </c>
      <c r="F52" s="156">
        <v>-4940343.4400000004</v>
      </c>
      <c r="G52" s="536">
        <v>-8.1555487931899998E-2</v>
      </c>
    </row>
    <row r="53" spans="1:7">
      <c r="B53" s="151"/>
      <c r="C53" s="482" t="s">
        <v>538</v>
      </c>
      <c r="D53" s="156">
        <v>245567.72</v>
      </c>
      <c r="E53" s="156">
        <v>227861.14</v>
      </c>
      <c r="F53" s="156">
        <v>-17706.580000000002</v>
      </c>
      <c r="G53" s="536">
        <v>-7.2104672389400007E-2</v>
      </c>
    </row>
    <row r="54" spans="1:7">
      <c r="B54" s="154"/>
      <c r="C54" s="590" t="s">
        <v>557</v>
      </c>
      <c r="D54" s="485">
        <f>SUM(D50:D53)</f>
        <v>604831599.92999995</v>
      </c>
      <c r="E54" s="485">
        <f t="shared" ref="E54:F54" si="4">SUM(E50:E53)</f>
        <v>617272042.97000003</v>
      </c>
      <c r="F54" s="485">
        <f t="shared" si="4"/>
        <v>12440443.039999997</v>
      </c>
      <c r="G54" s="541">
        <f>F54/D54</f>
        <v>2.0568440937014185E-2</v>
      </c>
    </row>
    <row r="55" spans="1:7">
      <c r="B55" s="480" t="s">
        <v>569</v>
      </c>
      <c r="C55" s="482" t="s">
        <v>460</v>
      </c>
      <c r="D55" s="156">
        <v>654925625.92999995</v>
      </c>
      <c r="E55" s="156">
        <v>699238822.71000004</v>
      </c>
      <c r="F55" s="156">
        <v>44313196.780000098</v>
      </c>
      <c r="G55" s="536">
        <v>6.7661418374150004E-2</v>
      </c>
    </row>
    <row r="56" spans="1:7">
      <c r="B56" s="151"/>
      <c r="C56" s="482" t="s">
        <v>461</v>
      </c>
      <c r="D56" s="156">
        <v>3860532746.5100002</v>
      </c>
      <c r="E56" s="156">
        <v>3931590965.9699998</v>
      </c>
      <c r="F56" s="156">
        <v>71058219.459999993</v>
      </c>
      <c r="G56" s="536">
        <v>1.8406324755110001E-2</v>
      </c>
    </row>
    <row r="57" spans="1:7">
      <c r="B57" s="151"/>
      <c r="C57" s="482" t="s">
        <v>1321</v>
      </c>
      <c r="D57" s="156">
        <v>176703012.31</v>
      </c>
      <c r="E57" s="156">
        <v>175700390.96000001</v>
      </c>
      <c r="F57" s="156">
        <v>-1002621.35</v>
      </c>
      <c r="G57" s="536">
        <v>-5.6740478665E-3</v>
      </c>
    </row>
    <row r="58" spans="1:7">
      <c r="B58" s="151"/>
      <c r="C58" s="482" t="s">
        <v>538</v>
      </c>
      <c r="D58" s="156">
        <v>2988167.48</v>
      </c>
      <c r="E58" s="156">
        <v>2808957.71</v>
      </c>
      <c r="F58" s="156">
        <v>-179209.77</v>
      </c>
      <c r="G58" s="536">
        <v>-5.9973134437600002E-2</v>
      </c>
    </row>
    <row r="59" spans="1:7">
      <c r="B59" s="154"/>
      <c r="C59" s="590" t="s">
        <v>557</v>
      </c>
      <c r="D59" s="485">
        <f>SUM(D55:D58)</f>
        <v>4695149552.2300005</v>
      </c>
      <c r="E59" s="485">
        <f t="shared" ref="E59:F59" si="5">SUM(E55:E58)</f>
        <v>4809339137.3500004</v>
      </c>
      <c r="F59" s="485">
        <f t="shared" si="5"/>
        <v>114189585.12000011</v>
      </c>
      <c r="G59" s="541">
        <f>F59/D59</f>
        <v>2.4320755675559858E-2</v>
      </c>
    </row>
    <row r="60" spans="1:7" ht="15.75" thickBot="1">
      <c r="B60" s="591" t="s">
        <v>156</v>
      </c>
      <c r="C60" s="483"/>
      <c r="D60" s="315">
        <v>18841982538.82</v>
      </c>
      <c r="E60" s="315">
        <v>19819530038.560001</v>
      </c>
      <c r="F60" s="315">
        <v>977547499.74000204</v>
      </c>
      <c r="G60" s="539">
        <v>5.1881350474979999E-2</v>
      </c>
    </row>
    <row r="61" spans="1:7" ht="15.75">
      <c r="B61" s="159"/>
      <c r="C61" s="159"/>
      <c r="D61" s="159"/>
      <c r="E61" s="159"/>
      <c r="F61" s="160"/>
      <c r="G61" s="160"/>
    </row>
    <row r="62" spans="1:7" ht="15" customHeight="1">
      <c r="A62" s="788" t="s">
        <v>582</v>
      </c>
      <c r="B62" s="788"/>
      <c r="C62" s="788"/>
      <c r="D62" s="788"/>
      <c r="E62" s="788"/>
      <c r="F62" s="788"/>
      <c r="G62" s="788"/>
    </row>
    <row r="63" spans="1:7">
      <c r="A63" s="161" t="s">
        <v>583</v>
      </c>
    </row>
    <row r="64" spans="1:7">
      <c r="A64" s="161"/>
    </row>
    <row r="65" spans="1:7" ht="30" customHeight="1">
      <c r="A65" s="719" t="s">
        <v>584</v>
      </c>
      <c r="B65" s="780"/>
      <c r="C65" s="780"/>
      <c r="D65" s="780"/>
      <c r="E65" s="780"/>
      <c r="F65" s="780"/>
      <c r="G65" s="780"/>
    </row>
    <row r="66" spans="1:7" ht="45" customHeight="1">
      <c r="A66" s="781" t="s">
        <v>585</v>
      </c>
      <c r="B66" s="781"/>
      <c r="C66" s="781"/>
      <c r="D66" s="781"/>
      <c r="E66" s="781"/>
      <c r="F66" s="781"/>
      <c r="G66" s="781"/>
    </row>
    <row r="67" spans="1:7">
      <c r="A67" s="324" t="s">
        <v>576</v>
      </c>
    </row>
    <row r="68" spans="1:7">
      <c r="A68" s="324" t="s">
        <v>577</v>
      </c>
    </row>
    <row r="69" spans="1:7">
      <c r="A69" s="324" t="s">
        <v>578</v>
      </c>
    </row>
    <row r="70" spans="1:7">
      <c r="A70" s="324" t="s">
        <v>586</v>
      </c>
    </row>
    <row r="71" spans="1:7">
      <c r="A71" s="324"/>
    </row>
  </sheetData>
  <mergeCells count="10">
    <mergeCell ref="B7:C7"/>
    <mergeCell ref="A5:G5"/>
    <mergeCell ref="A62:G62"/>
    <mergeCell ref="A65:G65"/>
    <mergeCell ref="A66:G66"/>
    <mergeCell ref="B17:G17"/>
    <mergeCell ref="B23:G23"/>
    <mergeCell ref="A18:A19"/>
    <mergeCell ref="A24:A25"/>
    <mergeCell ref="B41:G41"/>
  </mergeCells>
  <hyperlinks>
    <hyperlink ref="A1" location="'Table index'!A1" display="Return to Table Index" xr:uid="{3A25286F-7566-4016-B931-528412254C25}"/>
  </hyperlinks>
  <pageMargins left="0.70866141732283472" right="0.70866141732283472" top="0.74803149606299213" bottom="0.35433070866141736" header="0.31496062992125984" footer="0.31496062992125984"/>
  <pageSetup paperSize="9" scale="64"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C46"/>
  <sheetViews>
    <sheetView showGridLines="0" workbookViewId="0"/>
  </sheetViews>
  <sheetFormatPr defaultRowHeight="15"/>
  <cols>
    <col min="1" max="1" width="77.140625" customWidth="1"/>
    <col min="2" max="2" width="20.5703125" customWidth="1"/>
    <col min="3" max="3" width="12.140625" bestFit="1" customWidth="1"/>
    <col min="5" max="5" width="11.85546875" bestFit="1" customWidth="1"/>
  </cols>
  <sheetData>
    <row r="1" spans="1:3">
      <c r="A1" s="612" t="s">
        <v>137</v>
      </c>
    </row>
    <row r="2" spans="1:3">
      <c r="A2" s="110" t="s">
        <v>587</v>
      </c>
      <c r="B2" s="108"/>
    </row>
    <row r="3" spans="1:3">
      <c r="A3" s="336"/>
      <c r="B3" s="108"/>
    </row>
    <row r="4" spans="1:3" ht="60.75" customHeight="1">
      <c r="A4" s="719" t="s">
        <v>588</v>
      </c>
      <c r="B4" s="719"/>
    </row>
    <row r="5" spans="1:3" ht="15.75" thickBot="1">
      <c r="A5" s="108"/>
      <c r="B5" s="108"/>
    </row>
    <row r="6" spans="1:3">
      <c r="A6" s="337" t="s">
        <v>589</v>
      </c>
      <c r="B6" s="123" t="s">
        <v>590</v>
      </c>
    </row>
    <row r="7" spans="1:3">
      <c r="A7" s="147" t="s">
        <v>591</v>
      </c>
      <c r="B7" s="338">
        <v>275217154</v>
      </c>
    </row>
    <row r="8" spans="1:3">
      <c r="A8" s="147" t="s">
        <v>592</v>
      </c>
      <c r="B8" s="338">
        <v>60652615</v>
      </c>
      <c r="C8" s="109"/>
    </row>
    <row r="9" spans="1:3">
      <c r="A9" s="147" t="s">
        <v>593</v>
      </c>
      <c r="B9" s="338">
        <v>8506000</v>
      </c>
    </row>
    <row r="10" spans="1:3">
      <c r="A10" s="147" t="s">
        <v>594</v>
      </c>
      <c r="B10" s="338">
        <v>8747691</v>
      </c>
    </row>
    <row r="11" spans="1:3" ht="15.75" thickBot="1">
      <c r="A11" s="339" t="s">
        <v>595</v>
      </c>
      <c r="B11" s="340">
        <v>353123460</v>
      </c>
    </row>
    <row r="12" spans="1:3">
      <c r="A12" s="108"/>
      <c r="B12" s="108"/>
    </row>
    <row r="13" spans="1:3">
      <c r="A13" s="336" t="s">
        <v>546</v>
      </c>
      <c r="B13" s="108"/>
    </row>
    <row r="14" spans="1:3" ht="64.5" customHeight="1">
      <c r="A14" s="725" t="s">
        <v>596</v>
      </c>
      <c r="B14" s="725"/>
    </row>
    <row r="15" spans="1:3" ht="15" customHeight="1">
      <c r="A15" s="791" t="s">
        <v>597</v>
      </c>
      <c r="B15" s="791"/>
    </row>
    <row r="16" spans="1:3" ht="15.75" thickBot="1"/>
    <row r="17" spans="1:3">
      <c r="A17" s="337" t="s">
        <v>598</v>
      </c>
      <c r="B17" s="670" t="s">
        <v>590</v>
      </c>
    </row>
    <row r="18" spans="1:3">
      <c r="A18" s="341" t="s">
        <v>599</v>
      </c>
      <c r="B18" s="338">
        <v>122541240</v>
      </c>
    </row>
    <row r="19" spans="1:3">
      <c r="A19" s="341" t="s">
        <v>600</v>
      </c>
      <c r="B19" s="338">
        <v>31300000</v>
      </c>
    </row>
    <row r="20" spans="1:3">
      <c r="A20" s="341" t="s">
        <v>601</v>
      </c>
      <c r="B20" s="338">
        <v>10719914</v>
      </c>
    </row>
    <row r="21" spans="1:3">
      <c r="A21" s="341" t="s">
        <v>602</v>
      </c>
      <c r="B21" s="338">
        <v>60500000</v>
      </c>
    </row>
    <row r="22" spans="1:3">
      <c r="A22" s="341" t="s">
        <v>603</v>
      </c>
      <c r="B22" s="338">
        <v>50156000</v>
      </c>
    </row>
    <row r="23" spans="1:3" ht="15.75" thickBot="1">
      <c r="A23" s="342" t="s">
        <v>604</v>
      </c>
      <c r="B23" s="343">
        <f>SUM(B18:B22)</f>
        <v>275217154</v>
      </c>
    </row>
    <row r="24" spans="1:3" ht="15.75" thickBot="1">
      <c r="A24" s="344"/>
    </row>
    <row r="25" spans="1:3">
      <c r="A25" s="337" t="s">
        <v>605</v>
      </c>
      <c r="B25" s="671" t="s">
        <v>590</v>
      </c>
    </row>
    <row r="26" spans="1:3">
      <c r="A26" s="147" t="s">
        <v>606</v>
      </c>
      <c r="B26" s="338">
        <v>17152615</v>
      </c>
    </row>
    <row r="27" spans="1:3">
      <c r="A27" s="147" t="s">
        <v>607</v>
      </c>
      <c r="B27" s="338">
        <v>30900000</v>
      </c>
    </row>
    <row r="28" spans="1:3">
      <c r="A28" s="147" t="s">
        <v>608</v>
      </c>
      <c r="B28" s="338">
        <v>12600000</v>
      </c>
    </row>
    <row r="29" spans="1:3" ht="15.75" thickBot="1">
      <c r="A29" s="342" t="s">
        <v>604</v>
      </c>
      <c r="B29" s="345">
        <f>SUM(B26:B28)</f>
        <v>60652615</v>
      </c>
    </row>
    <row r="30" spans="1:3" ht="15.75" thickBot="1">
      <c r="A30" s="346"/>
      <c r="B30" s="347"/>
    </row>
    <row r="31" spans="1:3" ht="30">
      <c r="A31" s="111" t="s">
        <v>609</v>
      </c>
      <c r="B31" s="672" t="s">
        <v>590</v>
      </c>
    </row>
    <row r="32" spans="1:3">
      <c r="A32" s="7" t="s">
        <v>610</v>
      </c>
      <c r="B32" s="338">
        <v>100000</v>
      </c>
      <c r="C32" s="109"/>
    </row>
    <row r="33" spans="1:3">
      <c r="A33" s="7" t="s">
        <v>611</v>
      </c>
      <c r="B33" s="338">
        <v>100000</v>
      </c>
      <c r="C33" s="109"/>
    </row>
    <row r="34" spans="1:3">
      <c r="A34" s="7" t="s">
        <v>612</v>
      </c>
      <c r="B34" s="338">
        <v>600000</v>
      </c>
      <c r="C34" s="109"/>
    </row>
    <row r="35" spans="1:3">
      <c r="A35" s="7" t="s">
        <v>613</v>
      </c>
      <c r="B35" s="338">
        <v>600000</v>
      </c>
      <c r="C35" s="109"/>
    </row>
    <row r="36" spans="1:3">
      <c r="A36" s="7" t="s">
        <v>614</v>
      </c>
      <c r="B36" s="338">
        <v>380000</v>
      </c>
      <c r="C36" s="109"/>
    </row>
    <row r="37" spans="1:3">
      <c r="A37" s="7" t="s">
        <v>615</v>
      </c>
      <c r="B37" s="338">
        <v>360000</v>
      </c>
      <c r="C37" s="109"/>
    </row>
    <row r="38" spans="1:3">
      <c r="A38" s="7" t="s">
        <v>616</v>
      </c>
      <c r="B38" s="338">
        <v>20000</v>
      </c>
      <c r="C38" s="109"/>
    </row>
    <row r="39" spans="1:3">
      <c r="A39" s="7" t="s">
        <v>617</v>
      </c>
      <c r="B39" s="338">
        <v>200000</v>
      </c>
      <c r="C39" s="109"/>
    </row>
    <row r="40" spans="1:3">
      <c r="A40" s="7" t="s">
        <v>618</v>
      </c>
      <c r="B40" s="338">
        <v>946000</v>
      </c>
      <c r="C40" s="109"/>
    </row>
    <row r="41" spans="1:3">
      <c r="A41" s="7" t="s">
        <v>619</v>
      </c>
      <c r="B41" s="338">
        <v>720000</v>
      </c>
      <c r="C41" s="109"/>
    </row>
    <row r="42" spans="1:3">
      <c r="A42" s="7" t="s">
        <v>620</v>
      </c>
      <c r="B42" s="338">
        <v>160000</v>
      </c>
      <c r="C42" s="109"/>
    </row>
    <row r="43" spans="1:3">
      <c r="A43" s="7" t="s">
        <v>621</v>
      </c>
      <c r="B43" s="338">
        <v>120000</v>
      </c>
      <c r="C43" s="109"/>
    </row>
    <row r="44" spans="1:3">
      <c r="A44" s="7" t="s">
        <v>622</v>
      </c>
      <c r="B44" s="338">
        <v>4200000</v>
      </c>
    </row>
    <row r="45" spans="1:3" ht="15.75" thickBot="1">
      <c r="A45" s="342" t="s">
        <v>604</v>
      </c>
      <c r="B45" s="343">
        <f>SUM(B32:B44)</f>
        <v>8506000</v>
      </c>
    </row>
    <row r="46" spans="1:3" ht="15.75">
      <c r="A46" s="162"/>
      <c r="B46" s="162"/>
    </row>
  </sheetData>
  <mergeCells count="3">
    <mergeCell ref="A4:B4"/>
    <mergeCell ref="A14:B14"/>
    <mergeCell ref="A15:B15"/>
  </mergeCells>
  <hyperlinks>
    <hyperlink ref="A1" location="'Table index'!A1" display="Return to Table Index" xr:uid="{A0985843-B7CA-4659-A5C8-FE22E0C718B4}"/>
  </hyperlinks>
  <pageMargins left="0.70866141732283472" right="0.70866141732283472" top="0.74803149606299213" bottom="0.35433070866141736" header="0.31496062992125984" footer="0.31496062992125984"/>
  <pageSetup paperSize="9" scale="90"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Q35"/>
  <sheetViews>
    <sheetView showGridLines="0" workbookViewId="0"/>
  </sheetViews>
  <sheetFormatPr defaultColWidth="9.140625" defaultRowHeight="15"/>
  <cols>
    <col min="1" max="1" width="42.7109375" customWidth="1"/>
    <col min="2" max="2" width="19.5703125" customWidth="1"/>
    <col min="3" max="3" width="15.42578125" customWidth="1"/>
  </cols>
  <sheetData>
    <row r="1" spans="1:5">
      <c r="A1" s="612" t="s">
        <v>137</v>
      </c>
    </row>
    <row r="2" spans="1:5">
      <c r="A2" s="110" t="s">
        <v>623</v>
      </c>
    </row>
    <row r="3" spans="1:5" ht="15.75" thickBot="1"/>
    <row r="4" spans="1:5">
      <c r="A4" s="121" t="s">
        <v>624</v>
      </c>
      <c r="B4" s="134" t="s">
        <v>625</v>
      </c>
    </row>
    <row r="5" spans="1:5">
      <c r="A5" s="124" t="s">
        <v>626</v>
      </c>
      <c r="B5" s="427">
        <f>'Table17(a)'!D26</f>
        <v>3415662507.4899998</v>
      </c>
    </row>
    <row r="6" spans="1:5">
      <c r="A6" s="124" t="s">
        <v>627</v>
      </c>
      <c r="B6" s="427">
        <f>'Table17(a)'!D25</f>
        <v>550983709.09000003</v>
      </c>
    </row>
    <row r="7" spans="1:5">
      <c r="A7" s="124" t="s">
        <v>628</v>
      </c>
      <c r="B7" s="428">
        <f>Table18!B11</f>
        <v>353123460</v>
      </c>
    </row>
    <row r="8" spans="1:5">
      <c r="A8" s="124" t="s">
        <v>629</v>
      </c>
      <c r="B8" s="428">
        <f>B29</f>
        <v>256088174</v>
      </c>
    </row>
    <row r="9" spans="1:5" ht="15.75" thickBot="1">
      <c r="A9" s="125" t="s">
        <v>156</v>
      </c>
      <c r="B9" s="429">
        <f>SUM(B5:B8)</f>
        <v>4575857850.5799999</v>
      </c>
    </row>
    <row r="10" spans="1:5">
      <c r="A10" s="167" t="s">
        <v>630</v>
      </c>
      <c r="B10" s="348"/>
    </row>
    <row r="11" spans="1:5">
      <c r="A11" s="167"/>
    </row>
    <row r="12" spans="1:5">
      <c r="A12" s="110" t="s">
        <v>546</v>
      </c>
    </row>
    <row r="13" spans="1:5" ht="15.75" customHeight="1">
      <c r="A13" s="725" t="s">
        <v>631</v>
      </c>
      <c r="B13" s="725"/>
      <c r="C13" s="725"/>
      <c r="D13" s="725"/>
      <c r="E13" s="725"/>
    </row>
    <row r="14" spans="1:5" ht="15.75" customHeight="1">
      <c r="A14" s="725"/>
      <c r="B14" s="725"/>
      <c r="C14" s="725"/>
      <c r="D14" s="725"/>
      <c r="E14" s="725"/>
    </row>
    <row r="15" spans="1:5" ht="15.75" customHeight="1">
      <c r="A15" s="725"/>
      <c r="B15" s="725"/>
      <c r="C15" s="725"/>
      <c r="D15" s="725"/>
      <c r="E15" s="725"/>
    </row>
    <row r="16" spans="1:5" ht="15.75" customHeight="1">
      <c r="A16" s="725" t="s">
        <v>632</v>
      </c>
      <c r="B16" s="725"/>
      <c r="C16" s="725"/>
      <c r="D16" s="725"/>
      <c r="E16" s="725"/>
    </row>
    <row r="17" spans="1:17" ht="15.75" customHeight="1">
      <c r="A17" s="725"/>
      <c r="B17" s="725"/>
      <c r="C17" s="725"/>
      <c r="D17" s="725"/>
      <c r="E17" s="725"/>
    </row>
    <row r="18" spans="1:17" ht="15.75" customHeight="1">
      <c r="A18" s="349"/>
      <c r="B18" s="349"/>
      <c r="C18" s="349"/>
      <c r="D18" s="349"/>
      <c r="E18" s="349"/>
    </row>
    <row r="19" spans="1:17" ht="15.75" customHeight="1">
      <c r="A19" s="725" t="s">
        <v>633</v>
      </c>
      <c r="B19" s="725"/>
      <c r="C19" s="725"/>
      <c r="D19" s="725"/>
      <c r="E19" s="725"/>
    </row>
    <row r="20" spans="1:17" ht="18.75" customHeight="1">
      <c r="A20" s="725"/>
      <c r="B20" s="725"/>
      <c r="C20" s="725"/>
      <c r="D20" s="725"/>
      <c r="E20" s="725"/>
    </row>
    <row r="21" spans="1:17" ht="18.75" customHeight="1">
      <c r="A21" s="725"/>
      <c r="B21" s="725"/>
      <c r="C21" s="725"/>
      <c r="D21" s="725"/>
      <c r="E21" s="725"/>
    </row>
    <row r="22" spans="1:17" ht="21.75" customHeight="1">
      <c r="A22" s="725"/>
      <c r="B22" s="725"/>
      <c r="C22" s="725"/>
      <c r="D22" s="725"/>
      <c r="E22" s="725"/>
    </row>
    <row r="23" spans="1:17">
      <c r="I23" s="164"/>
      <c r="J23" s="164"/>
      <c r="K23" s="164"/>
      <c r="L23" s="164"/>
      <c r="M23" s="164"/>
      <c r="N23" s="164"/>
      <c r="O23" s="164"/>
      <c r="P23" s="164"/>
      <c r="Q23" s="164"/>
    </row>
    <row r="24" spans="1:17">
      <c r="A24" s="531" t="s">
        <v>634</v>
      </c>
      <c r="I24" s="164"/>
      <c r="J24" s="164"/>
      <c r="K24" s="164"/>
      <c r="L24" s="164"/>
      <c r="M24" s="164"/>
      <c r="N24" s="164"/>
      <c r="O24" s="164"/>
      <c r="P24" s="164"/>
      <c r="Q24" s="164"/>
    </row>
    <row r="25" spans="1:17" ht="15.75" thickBot="1"/>
    <row r="26" spans="1:17">
      <c r="A26" s="121" t="s">
        <v>624</v>
      </c>
      <c r="B26" s="134" t="s">
        <v>625</v>
      </c>
    </row>
    <row r="27" spans="1:17">
      <c r="A27" s="124" t="s">
        <v>635</v>
      </c>
      <c r="B27" s="418">
        <v>254697118</v>
      </c>
    </row>
    <row r="28" spans="1:17">
      <c r="A28" s="124" t="s">
        <v>636</v>
      </c>
      <c r="B28" s="418">
        <v>1391056</v>
      </c>
    </row>
    <row r="29" spans="1:17" ht="15.75" thickBot="1">
      <c r="A29" s="125" t="s">
        <v>156</v>
      </c>
      <c r="B29" s="425">
        <v>256088174</v>
      </c>
    </row>
    <row r="30" spans="1:17">
      <c r="A30" s="167"/>
      <c r="B30" s="165"/>
    </row>
    <row r="31" spans="1:17" ht="15" customHeight="1">
      <c r="A31" s="725" t="s">
        <v>637</v>
      </c>
      <c r="B31" s="725"/>
      <c r="C31" s="725"/>
      <c r="D31" s="725"/>
      <c r="E31" s="725"/>
      <c r="F31" s="166"/>
      <c r="G31" s="166"/>
      <c r="H31" s="166"/>
      <c r="I31" s="166"/>
    </row>
    <row r="32" spans="1:17">
      <c r="A32" s="725"/>
      <c r="B32" s="725"/>
      <c r="C32" s="725"/>
      <c r="D32" s="725"/>
      <c r="E32" s="725"/>
      <c r="F32" s="166"/>
      <c r="G32" s="166"/>
      <c r="H32" s="166"/>
      <c r="I32" s="166"/>
    </row>
    <row r="33" spans="1:9">
      <c r="F33" s="167"/>
      <c r="G33" s="167"/>
      <c r="H33" s="167"/>
      <c r="I33" s="167"/>
    </row>
    <row r="34" spans="1:9" ht="15" customHeight="1">
      <c r="A34" s="725" t="s">
        <v>638</v>
      </c>
      <c r="B34" s="725"/>
      <c r="C34" s="725"/>
      <c r="D34" s="725"/>
      <c r="E34" s="725"/>
      <c r="F34" s="166"/>
      <c r="G34" s="166"/>
      <c r="H34" s="166"/>
      <c r="I34" s="166"/>
    </row>
    <row r="35" spans="1:9">
      <c r="A35" s="725"/>
      <c r="B35" s="725"/>
      <c r="C35" s="725"/>
      <c r="D35" s="725"/>
      <c r="E35" s="725"/>
      <c r="F35" s="166"/>
      <c r="G35" s="166"/>
      <c r="H35" s="166"/>
      <c r="I35" s="166"/>
    </row>
  </sheetData>
  <mergeCells count="5">
    <mergeCell ref="A13:E15"/>
    <mergeCell ref="A16:E17"/>
    <mergeCell ref="A19:E22"/>
    <mergeCell ref="A31:E32"/>
    <mergeCell ref="A34:E35"/>
  </mergeCells>
  <hyperlinks>
    <hyperlink ref="A1" location="'Table index'!A1" display="Return to Table Index" xr:uid="{B3843207-EED4-4D27-BA01-69AA04B1F69D}"/>
  </hyperlinks>
  <pageMargins left="0.70866141732283472" right="0.70866141732283472" top="0.74803149606299213" bottom="0.35433070866141736" header="0.31496062992125984" footer="0.31496062992125984"/>
  <pageSetup paperSize="9" scale="91"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M102"/>
  <sheetViews>
    <sheetView showGridLines="0" workbookViewId="0"/>
  </sheetViews>
  <sheetFormatPr defaultColWidth="9.140625" defaultRowHeight="12.75"/>
  <cols>
    <col min="1" max="1" width="1" style="139" customWidth="1"/>
    <col min="2" max="2" width="16.7109375" style="139" customWidth="1"/>
    <col min="3" max="3" width="13.7109375" style="139" customWidth="1"/>
    <col min="4" max="5" width="10.5703125" style="139" bestFit="1" customWidth="1"/>
    <col min="6" max="6" width="11.5703125" style="139" bestFit="1" customWidth="1"/>
    <col min="7" max="7" width="13.42578125" style="139" bestFit="1" customWidth="1"/>
    <col min="8" max="8" width="11.5703125" style="139" bestFit="1" customWidth="1"/>
    <col min="9" max="9" width="14.85546875" style="139" customWidth="1"/>
    <col min="10" max="10" width="12.5703125" style="139" bestFit="1" customWidth="1"/>
    <col min="11" max="11" width="16.28515625" style="139" bestFit="1" customWidth="1"/>
    <col min="12" max="12" width="16" style="139" customWidth="1"/>
    <col min="13" max="13" width="16.28515625" style="139" bestFit="1" customWidth="1"/>
    <col min="14" max="16384" width="9.140625" style="139"/>
  </cols>
  <sheetData>
    <row r="1" spans="1:11" ht="15">
      <c r="A1" s="612" t="s">
        <v>137</v>
      </c>
      <c r="B1" s="168" t="s">
        <v>639</v>
      </c>
      <c r="C1" s="169"/>
      <c r="D1" s="169"/>
      <c r="E1" s="169"/>
      <c r="F1" s="169"/>
      <c r="G1" s="169"/>
      <c r="H1" s="169"/>
      <c r="I1" s="169"/>
      <c r="J1" s="169"/>
      <c r="K1" s="169"/>
    </row>
    <row r="2" spans="1:11">
      <c r="B2" s="170" t="s">
        <v>640</v>
      </c>
      <c r="C2" s="355" t="s">
        <v>641</v>
      </c>
      <c r="D2" s="171"/>
      <c r="E2" s="356"/>
      <c r="F2" s="172" t="s">
        <v>642</v>
      </c>
      <c r="G2" s="172" t="s">
        <v>643</v>
      </c>
      <c r="H2" s="172" t="s">
        <v>644</v>
      </c>
      <c r="I2" s="172" t="s">
        <v>346</v>
      </c>
      <c r="J2" s="353" t="s">
        <v>645</v>
      </c>
      <c r="K2" s="173" t="s">
        <v>646</v>
      </c>
    </row>
    <row r="3" spans="1:11">
      <c r="B3" s="351"/>
      <c r="C3" s="351"/>
      <c r="D3" s="352"/>
      <c r="E3" s="357"/>
      <c r="F3" s="352"/>
      <c r="G3" s="352"/>
      <c r="H3" s="352"/>
      <c r="I3" s="352"/>
      <c r="J3" s="354"/>
      <c r="K3" s="192" t="s">
        <v>647</v>
      </c>
    </row>
    <row r="4" spans="1:11">
      <c r="B4" s="174" t="s">
        <v>648</v>
      </c>
      <c r="C4" s="194">
        <v>280719</v>
      </c>
      <c r="D4" s="176"/>
      <c r="E4" s="243"/>
      <c r="F4" s="176"/>
      <c r="G4" s="176"/>
      <c r="H4" s="176"/>
      <c r="I4" s="175">
        <v>280719</v>
      </c>
      <c r="J4" s="198"/>
      <c r="K4" s="177">
        <v>280719</v>
      </c>
    </row>
    <row r="5" spans="1:11">
      <c r="B5" s="174" t="s">
        <v>649</v>
      </c>
      <c r="C5" s="194">
        <v>484210</v>
      </c>
      <c r="D5" s="176"/>
      <c r="E5" s="243"/>
      <c r="F5" s="176"/>
      <c r="G5" s="176"/>
      <c r="H5" s="176"/>
      <c r="I5" s="175">
        <v>484210</v>
      </c>
      <c r="J5" s="198"/>
      <c r="K5" s="177">
        <v>484210</v>
      </c>
    </row>
    <row r="6" spans="1:11">
      <c r="B6" s="174" t="s">
        <v>650</v>
      </c>
      <c r="C6" s="194">
        <v>3758622</v>
      </c>
      <c r="D6" s="176"/>
      <c r="E6" s="243"/>
      <c r="F6" s="176"/>
      <c r="G6" s="176"/>
      <c r="H6" s="176"/>
      <c r="I6" s="175">
        <v>3758622</v>
      </c>
      <c r="J6" s="198"/>
      <c r="K6" s="177">
        <v>3758622</v>
      </c>
    </row>
    <row r="7" spans="1:11">
      <c r="B7" s="174" t="s">
        <v>651</v>
      </c>
      <c r="C7" s="194">
        <v>6515668</v>
      </c>
      <c r="D7" s="176"/>
      <c r="E7" s="243"/>
      <c r="F7" s="175">
        <v>1655570</v>
      </c>
      <c r="G7" s="176"/>
      <c r="H7" s="176"/>
      <c r="I7" s="175">
        <v>8171238</v>
      </c>
      <c r="J7" s="198"/>
      <c r="K7" s="177">
        <v>8171238</v>
      </c>
    </row>
    <row r="8" spans="1:11">
      <c r="B8" s="174" t="s">
        <v>652</v>
      </c>
      <c r="C8" s="194">
        <v>6853937</v>
      </c>
      <c r="D8" s="176"/>
      <c r="E8" s="243"/>
      <c r="F8" s="175">
        <v>2766947</v>
      </c>
      <c r="G8" s="176"/>
      <c r="H8" s="176"/>
      <c r="I8" s="175">
        <v>9620884</v>
      </c>
      <c r="J8" s="198"/>
      <c r="K8" s="177">
        <v>9620884</v>
      </c>
    </row>
    <row r="9" spans="1:11">
      <c r="B9" s="174" t="s">
        <v>653</v>
      </c>
      <c r="C9" s="194">
        <v>7004421</v>
      </c>
      <c r="D9" s="176"/>
      <c r="E9" s="243"/>
      <c r="F9" s="175">
        <v>3453551</v>
      </c>
      <c r="G9" s="176"/>
      <c r="H9" s="176"/>
      <c r="I9" s="175">
        <v>10457972</v>
      </c>
      <c r="J9" s="198"/>
      <c r="K9" s="177">
        <v>10457972</v>
      </c>
    </row>
    <row r="10" spans="1:11">
      <c r="B10" s="174" t="s">
        <v>654</v>
      </c>
      <c r="C10" s="194">
        <v>9201387</v>
      </c>
      <c r="D10" s="176"/>
      <c r="E10" s="243"/>
      <c r="F10" s="175">
        <v>4418633</v>
      </c>
      <c r="G10" s="176"/>
      <c r="H10" s="176"/>
      <c r="I10" s="175">
        <v>13620020</v>
      </c>
      <c r="J10" s="198"/>
      <c r="K10" s="177">
        <v>13620020</v>
      </c>
    </row>
    <row r="11" spans="1:11">
      <c r="B11" s="174" t="s">
        <v>655</v>
      </c>
      <c r="C11" s="194">
        <v>8970890</v>
      </c>
      <c r="D11" s="176"/>
      <c r="E11" s="243"/>
      <c r="F11" s="175">
        <v>5235013</v>
      </c>
      <c r="G11" s="176"/>
      <c r="H11" s="176"/>
      <c r="I11" s="175">
        <v>14205903</v>
      </c>
      <c r="J11" s="198"/>
      <c r="K11" s="177">
        <v>14205903</v>
      </c>
    </row>
    <row r="12" spans="1:11">
      <c r="B12" s="174" t="s">
        <v>656</v>
      </c>
      <c r="C12" s="194">
        <v>9045439</v>
      </c>
      <c r="D12" s="176"/>
      <c r="E12" s="243"/>
      <c r="F12" s="175">
        <v>5580946</v>
      </c>
      <c r="G12" s="176"/>
      <c r="H12" s="176"/>
      <c r="I12" s="175">
        <v>14626385</v>
      </c>
      <c r="J12" s="198"/>
      <c r="K12" s="177">
        <v>14626385</v>
      </c>
    </row>
    <row r="13" spans="1:11">
      <c r="B13" s="174" t="s">
        <v>657</v>
      </c>
      <c r="C13" s="194">
        <v>10309446</v>
      </c>
      <c r="D13" s="176"/>
      <c r="E13" s="243"/>
      <c r="F13" s="175">
        <v>6313214</v>
      </c>
      <c r="G13" s="176"/>
      <c r="H13" s="176"/>
      <c r="I13" s="175">
        <v>16622660</v>
      </c>
      <c r="J13" s="198"/>
      <c r="K13" s="177">
        <v>16622660</v>
      </c>
    </row>
    <row r="14" spans="1:11">
      <c r="B14" s="174" t="s">
        <v>658</v>
      </c>
      <c r="C14" s="194">
        <v>13253168</v>
      </c>
      <c r="D14" s="176"/>
      <c r="E14" s="243"/>
      <c r="F14" s="175">
        <v>6821578</v>
      </c>
      <c r="G14" s="176"/>
      <c r="H14" s="176"/>
      <c r="I14" s="175">
        <v>20074746</v>
      </c>
      <c r="J14" s="198"/>
      <c r="K14" s="177">
        <v>20074746</v>
      </c>
    </row>
    <row r="15" spans="1:11">
      <c r="B15" s="174" t="s">
        <v>659</v>
      </c>
      <c r="C15" s="194">
        <v>16624342</v>
      </c>
      <c r="D15" s="176"/>
      <c r="E15" s="243"/>
      <c r="F15" s="175">
        <v>8028968</v>
      </c>
      <c r="G15" s="176"/>
      <c r="H15" s="176"/>
      <c r="I15" s="175">
        <v>24653310</v>
      </c>
      <c r="J15" s="198"/>
      <c r="K15" s="177">
        <v>24653310</v>
      </c>
    </row>
    <row r="16" spans="1:11">
      <c r="B16" s="174" t="s">
        <v>660</v>
      </c>
      <c r="C16" s="194">
        <v>20489065</v>
      </c>
      <c r="D16" s="176"/>
      <c r="E16" s="243"/>
      <c r="F16" s="175">
        <v>10727570</v>
      </c>
      <c r="G16" s="176"/>
      <c r="H16" s="176"/>
      <c r="I16" s="175">
        <v>31216635</v>
      </c>
      <c r="J16" s="198"/>
      <c r="K16" s="177">
        <v>31216635</v>
      </c>
    </row>
    <row r="17" spans="2:11">
      <c r="B17" s="174" t="s">
        <v>661</v>
      </c>
      <c r="C17" s="194">
        <v>26050370</v>
      </c>
      <c r="D17" s="176"/>
      <c r="E17" s="243"/>
      <c r="F17" s="175">
        <v>11664036</v>
      </c>
      <c r="G17" s="176"/>
      <c r="H17" s="176"/>
      <c r="I17" s="175">
        <v>37714406</v>
      </c>
      <c r="J17" s="198"/>
      <c r="K17" s="177">
        <v>37714406</v>
      </c>
    </row>
    <row r="18" spans="2:11">
      <c r="B18" s="174" t="s">
        <v>662</v>
      </c>
      <c r="C18" s="194">
        <v>29517810</v>
      </c>
      <c r="D18" s="176"/>
      <c r="E18" s="243"/>
      <c r="F18" s="175">
        <v>12674230</v>
      </c>
      <c r="G18" s="176"/>
      <c r="H18" s="176"/>
      <c r="I18" s="175">
        <v>42192040</v>
      </c>
      <c r="J18" s="198"/>
      <c r="K18" s="177">
        <v>42192040</v>
      </c>
    </row>
    <row r="19" spans="2:11">
      <c r="B19" s="174" t="s">
        <v>663</v>
      </c>
      <c r="C19" s="194">
        <v>31039624</v>
      </c>
      <c r="D19" s="176"/>
      <c r="E19" s="243"/>
      <c r="F19" s="175">
        <v>13317273</v>
      </c>
      <c r="G19" s="176"/>
      <c r="H19" s="176"/>
      <c r="I19" s="175">
        <v>44356897</v>
      </c>
      <c r="J19" s="198"/>
      <c r="K19" s="177">
        <v>44356897</v>
      </c>
    </row>
    <row r="20" spans="2:11">
      <c r="B20" s="174" t="s">
        <v>664</v>
      </c>
      <c r="C20" s="194">
        <v>33714429</v>
      </c>
      <c r="D20" s="176"/>
      <c r="E20" s="243"/>
      <c r="F20" s="175">
        <v>13841372</v>
      </c>
      <c r="G20" s="176"/>
      <c r="H20" s="176"/>
      <c r="I20" s="175">
        <v>47555801</v>
      </c>
      <c r="J20" s="198"/>
      <c r="K20" s="177">
        <v>47555801</v>
      </c>
    </row>
    <row r="21" spans="2:11">
      <c r="B21" s="174" t="s">
        <v>665</v>
      </c>
      <c r="C21" s="194">
        <v>35084551</v>
      </c>
      <c r="D21" s="176"/>
      <c r="E21" s="243"/>
      <c r="F21" s="175">
        <v>14908393</v>
      </c>
      <c r="G21" s="176"/>
      <c r="H21" s="176"/>
      <c r="I21" s="175">
        <v>49992944</v>
      </c>
      <c r="J21" s="198"/>
      <c r="K21" s="177">
        <v>49992944</v>
      </c>
    </row>
    <row r="22" spans="2:11">
      <c r="B22" s="174" t="s">
        <v>666</v>
      </c>
      <c r="C22" s="194">
        <v>36750907</v>
      </c>
      <c r="D22" s="176"/>
      <c r="E22" s="243"/>
      <c r="F22" s="175">
        <v>16936435</v>
      </c>
      <c r="G22" s="176"/>
      <c r="H22" s="176"/>
      <c r="I22" s="175">
        <v>53687342</v>
      </c>
      <c r="J22" s="198"/>
      <c r="K22" s="177">
        <v>53687342</v>
      </c>
    </row>
    <row r="23" spans="2:11">
      <c r="B23" s="174" t="s">
        <v>667</v>
      </c>
      <c r="C23" s="194">
        <v>37053212</v>
      </c>
      <c r="D23" s="176"/>
      <c r="E23" s="243"/>
      <c r="F23" s="175">
        <v>18369634</v>
      </c>
      <c r="G23" s="176"/>
      <c r="H23" s="176"/>
      <c r="I23" s="175">
        <v>55422846</v>
      </c>
      <c r="J23" s="198"/>
      <c r="K23" s="177">
        <v>55422846</v>
      </c>
    </row>
    <row r="24" spans="2:11">
      <c r="B24" s="174" t="s">
        <v>668</v>
      </c>
      <c r="C24" s="194">
        <v>40453366</v>
      </c>
      <c r="D24" s="176"/>
      <c r="E24" s="243"/>
      <c r="F24" s="175">
        <v>19954471</v>
      </c>
      <c r="G24" s="176"/>
      <c r="H24" s="176"/>
      <c r="I24" s="175">
        <v>60407837</v>
      </c>
      <c r="J24" s="198"/>
      <c r="K24" s="177">
        <v>60407837</v>
      </c>
    </row>
    <row r="25" spans="2:11">
      <c r="B25" s="174" t="s">
        <v>669</v>
      </c>
      <c r="C25" s="194">
        <v>44071198</v>
      </c>
      <c r="D25" s="176"/>
      <c r="E25" s="243"/>
      <c r="F25" s="175">
        <v>21504166</v>
      </c>
      <c r="G25" s="176"/>
      <c r="H25" s="176"/>
      <c r="I25" s="175">
        <v>65575364</v>
      </c>
      <c r="J25" s="198"/>
      <c r="K25" s="177">
        <v>65575364</v>
      </c>
    </row>
    <row r="26" spans="2:11">
      <c r="B26" s="174" t="s">
        <v>670</v>
      </c>
      <c r="C26" s="194">
        <v>48971406</v>
      </c>
      <c r="D26" s="176"/>
      <c r="E26" s="243"/>
      <c r="F26" s="175">
        <v>22515117</v>
      </c>
      <c r="G26" s="176"/>
      <c r="H26" s="176"/>
      <c r="I26" s="175">
        <v>71486523</v>
      </c>
      <c r="J26" s="198"/>
      <c r="K26" s="177">
        <v>71486523</v>
      </c>
    </row>
    <row r="27" spans="2:11">
      <c r="B27" s="174" t="s">
        <v>671</v>
      </c>
      <c r="C27" s="194">
        <v>48491692</v>
      </c>
      <c r="D27" s="176"/>
      <c r="E27" s="243"/>
      <c r="F27" s="175">
        <v>23950503</v>
      </c>
      <c r="G27" s="176"/>
      <c r="H27" s="176"/>
      <c r="I27" s="175">
        <v>72442195</v>
      </c>
      <c r="J27" s="198"/>
      <c r="K27" s="177">
        <v>72442195</v>
      </c>
    </row>
    <row r="28" spans="2:11">
      <c r="B28" s="174" t="s">
        <v>672</v>
      </c>
      <c r="C28" s="194">
        <v>49115497</v>
      </c>
      <c r="D28" s="176"/>
      <c r="E28" s="243"/>
      <c r="F28" s="175">
        <v>25560576</v>
      </c>
      <c r="G28" s="176"/>
      <c r="H28" s="176"/>
      <c r="I28" s="175">
        <v>74676073</v>
      </c>
      <c r="J28" s="198"/>
      <c r="K28" s="177">
        <v>74676073</v>
      </c>
    </row>
    <row r="29" spans="2:11">
      <c r="B29" s="174" t="s">
        <v>673</v>
      </c>
      <c r="C29" s="194">
        <v>59499823</v>
      </c>
      <c r="D29" s="176"/>
      <c r="E29" s="243"/>
      <c r="F29" s="175">
        <v>27788036</v>
      </c>
      <c r="G29" s="176"/>
      <c r="H29" s="176"/>
      <c r="I29" s="175">
        <v>87287859</v>
      </c>
      <c r="J29" s="198"/>
      <c r="K29" s="177">
        <v>87287859</v>
      </c>
    </row>
    <row r="30" spans="2:11">
      <c r="B30" s="174" t="s">
        <v>674</v>
      </c>
      <c r="C30" s="194">
        <v>67350637</v>
      </c>
      <c r="D30" s="176"/>
      <c r="E30" s="243"/>
      <c r="F30" s="175">
        <v>30323662</v>
      </c>
      <c r="G30" s="176"/>
      <c r="H30" s="176"/>
      <c r="I30" s="175">
        <v>97674299</v>
      </c>
      <c r="J30" s="198"/>
      <c r="K30" s="177">
        <v>97674299</v>
      </c>
    </row>
    <row r="31" spans="2:11">
      <c r="B31" s="174" t="s">
        <v>675</v>
      </c>
      <c r="C31" s="194">
        <v>67722534</v>
      </c>
      <c r="D31" s="176"/>
      <c r="E31" s="243"/>
      <c r="F31" s="175">
        <v>33394757</v>
      </c>
      <c r="G31" s="176"/>
      <c r="H31" s="176"/>
      <c r="I31" s="175">
        <v>101117291</v>
      </c>
      <c r="J31" s="198"/>
      <c r="K31" s="177">
        <v>101117291</v>
      </c>
    </row>
    <row r="32" spans="2:11">
      <c r="B32" s="174" t="s">
        <v>676</v>
      </c>
      <c r="C32" s="194">
        <v>56099277</v>
      </c>
      <c r="D32" s="176"/>
      <c r="E32" s="243"/>
      <c r="F32" s="175">
        <v>33606128</v>
      </c>
      <c r="G32" s="176"/>
      <c r="H32" s="176"/>
      <c r="I32" s="175">
        <v>89705405</v>
      </c>
      <c r="J32" s="198"/>
      <c r="K32" s="177">
        <v>89705405</v>
      </c>
    </row>
    <row r="33" spans="2:12">
      <c r="B33" s="174" t="s">
        <v>677</v>
      </c>
      <c r="C33" s="194">
        <v>57751904</v>
      </c>
      <c r="D33" s="176"/>
      <c r="E33" s="243"/>
      <c r="F33" s="175">
        <v>35414619</v>
      </c>
      <c r="G33" s="176"/>
      <c r="H33" s="176"/>
      <c r="I33" s="175">
        <v>93166523</v>
      </c>
      <c r="J33" s="198"/>
      <c r="K33" s="177">
        <v>93166523</v>
      </c>
    </row>
    <row r="34" spans="2:12">
      <c r="B34" s="174" t="s">
        <v>678</v>
      </c>
      <c r="C34" s="194">
        <v>53553036</v>
      </c>
      <c r="D34" s="176"/>
      <c r="E34" s="243"/>
      <c r="F34" s="175">
        <v>39409489</v>
      </c>
      <c r="G34" s="176"/>
      <c r="H34" s="176"/>
      <c r="I34" s="175">
        <v>92962525</v>
      </c>
      <c r="J34" s="198"/>
      <c r="K34" s="177">
        <v>92962525</v>
      </c>
      <c r="L34" s="176"/>
    </row>
    <row r="35" spans="2:12">
      <c r="B35" s="174" t="s">
        <v>679</v>
      </c>
      <c r="C35" s="194">
        <v>46624224</v>
      </c>
      <c r="D35" s="176"/>
      <c r="E35" s="243"/>
      <c r="F35" s="175">
        <v>42450386</v>
      </c>
      <c r="G35" s="176"/>
      <c r="H35" s="176"/>
      <c r="I35" s="175">
        <v>89074610</v>
      </c>
      <c r="J35" s="198"/>
      <c r="K35" s="177">
        <v>89074610</v>
      </c>
      <c r="L35" s="176"/>
    </row>
    <row r="36" spans="2:12">
      <c r="B36" s="174" t="s">
        <v>680</v>
      </c>
      <c r="C36" s="194">
        <v>47619120</v>
      </c>
      <c r="D36" s="176"/>
      <c r="E36" s="243"/>
      <c r="F36" s="175">
        <v>46778057</v>
      </c>
      <c r="G36" s="176"/>
      <c r="H36" s="176"/>
      <c r="I36" s="175">
        <v>94397177</v>
      </c>
      <c r="J36" s="198"/>
      <c r="K36" s="177">
        <v>94397177</v>
      </c>
      <c r="L36" s="176"/>
    </row>
    <row r="37" spans="2:12">
      <c r="B37" s="174" t="s">
        <v>681</v>
      </c>
      <c r="C37" s="194">
        <v>53834648</v>
      </c>
      <c r="D37" s="176"/>
      <c r="E37" s="243"/>
      <c r="F37" s="175">
        <v>49739756</v>
      </c>
      <c r="G37" s="176"/>
      <c r="H37" s="176"/>
      <c r="I37" s="175">
        <v>103574404</v>
      </c>
      <c r="J37" s="198"/>
      <c r="K37" s="177">
        <v>103574404</v>
      </c>
      <c r="L37" s="176"/>
    </row>
    <row r="38" spans="2:12">
      <c r="B38" s="174" t="s">
        <v>682</v>
      </c>
      <c r="C38" s="194">
        <v>50078929</v>
      </c>
      <c r="D38" s="176"/>
      <c r="E38" s="243"/>
      <c r="F38" s="175">
        <v>52529929</v>
      </c>
      <c r="G38" s="175">
        <v>2931462</v>
      </c>
      <c r="H38" s="176"/>
      <c r="I38" s="175">
        <v>105540320</v>
      </c>
      <c r="J38" s="198"/>
      <c r="K38" s="177">
        <v>105540320</v>
      </c>
      <c r="L38" s="176"/>
    </row>
    <row r="39" spans="2:12">
      <c r="B39" s="174" t="s">
        <v>683</v>
      </c>
      <c r="C39" s="194">
        <v>41938964</v>
      </c>
      <c r="D39" s="176"/>
      <c r="E39" s="243"/>
      <c r="F39" s="175">
        <v>56491285</v>
      </c>
      <c r="G39" s="175">
        <v>9954995</v>
      </c>
      <c r="H39" s="176"/>
      <c r="I39" s="175">
        <v>108385244</v>
      </c>
      <c r="J39" s="198"/>
      <c r="K39" s="177">
        <v>108385244</v>
      </c>
      <c r="L39" s="176"/>
    </row>
    <row r="40" spans="2:12">
      <c r="B40" s="174" t="s">
        <v>684</v>
      </c>
      <c r="C40" s="194">
        <v>50690275</v>
      </c>
      <c r="D40" s="176"/>
      <c r="E40" s="243"/>
      <c r="F40" s="175">
        <v>60069806</v>
      </c>
      <c r="G40" s="175">
        <v>10068817</v>
      </c>
      <c r="H40" s="176"/>
      <c r="I40" s="175">
        <v>120828898</v>
      </c>
      <c r="J40" s="198"/>
      <c r="K40" s="177">
        <v>120828898</v>
      </c>
      <c r="L40" s="176"/>
    </row>
    <row r="41" spans="2:12">
      <c r="B41" s="174" t="s">
        <v>685</v>
      </c>
      <c r="C41" s="194">
        <v>46334279</v>
      </c>
      <c r="D41" s="176"/>
      <c r="E41" s="243"/>
      <c r="F41" s="175">
        <v>63191858</v>
      </c>
      <c r="G41" s="175">
        <v>10315799</v>
      </c>
      <c r="H41" s="176"/>
      <c r="I41" s="175">
        <v>119841936</v>
      </c>
      <c r="J41" s="198"/>
      <c r="K41" s="177">
        <v>119841936</v>
      </c>
      <c r="L41" s="176"/>
    </row>
    <row r="42" spans="2:12">
      <c r="B42" s="174" t="s">
        <v>686</v>
      </c>
      <c r="C42" s="194">
        <v>28762909</v>
      </c>
      <c r="D42" s="176"/>
      <c r="E42" s="243"/>
      <c r="F42" s="175">
        <v>64243148</v>
      </c>
      <c r="G42" s="175">
        <v>9755680</v>
      </c>
      <c r="H42" s="175">
        <v>2.4</v>
      </c>
      <c r="I42" s="175">
        <v>102761737</v>
      </c>
      <c r="J42" s="198"/>
      <c r="K42" s="177">
        <v>102761737</v>
      </c>
      <c r="L42" s="176"/>
    </row>
    <row r="43" spans="2:12">
      <c r="B43" s="174" t="s">
        <v>687</v>
      </c>
      <c r="C43" s="194">
        <v>12339360</v>
      </c>
      <c r="D43" s="176"/>
      <c r="E43" s="243"/>
      <c r="F43" s="175">
        <v>81041242</v>
      </c>
      <c r="G43" s="175">
        <v>7520752</v>
      </c>
      <c r="H43" s="175">
        <v>15059811</v>
      </c>
      <c r="I43" s="175">
        <v>100901354</v>
      </c>
      <c r="J43" s="198"/>
      <c r="K43" s="177">
        <v>100901354</v>
      </c>
      <c r="L43" s="176"/>
    </row>
    <row r="44" spans="2:12">
      <c r="B44" s="174" t="s">
        <v>688</v>
      </c>
      <c r="C44" s="194">
        <v>14078934</v>
      </c>
      <c r="D44" s="176"/>
      <c r="E44" s="243"/>
      <c r="F44" s="175">
        <v>78283599</v>
      </c>
      <c r="G44" s="175">
        <v>8223231</v>
      </c>
      <c r="H44" s="175">
        <v>11925271</v>
      </c>
      <c r="I44" s="175">
        <v>100585764</v>
      </c>
      <c r="J44" s="198"/>
      <c r="K44" s="177">
        <v>100585764</v>
      </c>
      <c r="L44" s="176"/>
    </row>
    <row r="45" spans="2:12">
      <c r="B45" s="174" t="s">
        <v>689</v>
      </c>
      <c r="C45" s="194">
        <v>15361517</v>
      </c>
      <c r="D45" s="176"/>
      <c r="E45" s="243"/>
      <c r="F45" s="175">
        <v>80761310</v>
      </c>
      <c r="G45" s="175">
        <v>8856241</v>
      </c>
      <c r="H45" s="175">
        <v>11725474</v>
      </c>
      <c r="I45" s="175">
        <v>104979068</v>
      </c>
      <c r="J45" s="198"/>
      <c r="K45" s="177">
        <v>104979068</v>
      </c>
      <c r="L45" s="176"/>
    </row>
    <row r="46" spans="2:12">
      <c r="B46" s="178" t="s">
        <v>690</v>
      </c>
      <c r="C46" s="358">
        <v>10608974</v>
      </c>
      <c r="D46" s="180"/>
      <c r="E46" s="359"/>
      <c r="F46" s="179">
        <v>36868817</v>
      </c>
      <c r="G46" s="179">
        <v>36588405</v>
      </c>
      <c r="H46" s="179">
        <v>11675164</v>
      </c>
      <c r="I46" s="179">
        <v>95741360</v>
      </c>
      <c r="J46" s="208">
        <v>558899</v>
      </c>
      <c r="K46" s="181">
        <v>96300259</v>
      </c>
      <c r="L46" s="176"/>
    </row>
    <row r="47" spans="2:12">
      <c r="B47" s="182" t="s">
        <v>691</v>
      </c>
      <c r="C47" s="234" t="s">
        <v>692</v>
      </c>
      <c r="D47" s="169"/>
      <c r="E47" s="169"/>
      <c r="F47" s="169"/>
      <c r="G47" s="169"/>
      <c r="H47" s="182"/>
      <c r="I47" s="182" t="s">
        <v>693</v>
      </c>
      <c r="J47" s="169"/>
      <c r="K47" s="169"/>
      <c r="L47" s="169"/>
    </row>
    <row r="48" spans="2:12">
      <c r="B48" s="169"/>
      <c r="C48" s="182" t="s">
        <v>694</v>
      </c>
      <c r="D48" s="169"/>
      <c r="E48" s="169"/>
      <c r="F48" s="169"/>
      <c r="G48" s="169"/>
      <c r="H48" s="169"/>
      <c r="I48" s="182" t="s">
        <v>695</v>
      </c>
      <c r="J48" s="169"/>
      <c r="K48" s="169"/>
      <c r="L48" s="169"/>
    </row>
    <row r="49" spans="2:12">
      <c r="B49" s="169"/>
      <c r="C49" s="234" t="s">
        <v>696</v>
      </c>
      <c r="D49" s="169"/>
      <c r="E49" s="169"/>
      <c r="F49" s="169"/>
      <c r="G49" s="169"/>
      <c r="H49" s="169"/>
      <c r="I49" s="182" t="s">
        <v>697</v>
      </c>
      <c r="J49" s="169"/>
      <c r="K49" s="169"/>
      <c r="L49" s="169"/>
    </row>
    <row r="50" spans="2:12">
      <c r="B50" s="169"/>
      <c r="C50" s="182" t="s">
        <v>698</v>
      </c>
      <c r="D50" s="169"/>
      <c r="E50" s="169"/>
      <c r="F50" s="169"/>
      <c r="G50" s="169"/>
      <c r="H50" s="169"/>
      <c r="I50" s="182" t="s">
        <v>699</v>
      </c>
      <c r="J50" s="169"/>
      <c r="K50" s="169"/>
      <c r="L50" s="169"/>
    </row>
    <row r="51" spans="2:12">
      <c r="B51" s="169"/>
      <c r="C51" s="182" t="str">
        <f>"-Exclude under co-payment prescriptions"</f>
        <v>-Exclude under co-payment prescriptions</v>
      </c>
      <c r="D51" s="169"/>
      <c r="E51" s="169"/>
      <c r="F51" s="169"/>
      <c r="G51" s="169"/>
      <c r="H51" s="169"/>
      <c r="I51" s="182"/>
      <c r="J51" s="169"/>
      <c r="K51" s="169"/>
      <c r="L51" s="169"/>
    </row>
    <row r="52" spans="2:12">
      <c r="B52" s="183" t="s">
        <v>700</v>
      </c>
      <c r="C52" s="169"/>
      <c r="D52" s="169"/>
      <c r="E52" s="169"/>
      <c r="F52" s="169"/>
      <c r="G52" s="169"/>
      <c r="H52" s="169"/>
      <c r="I52" s="169"/>
      <c r="J52" s="169"/>
      <c r="K52" s="169"/>
      <c r="L52" s="169"/>
    </row>
    <row r="53" spans="2:12" ht="15" customHeight="1">
      <c r="B53" s="170" t="s">
        <v>640</v>
      </c>
      <c r="C53" s="184" t="s">
        <v>641</v>
      </c>
      <c r="D53" s="185"/>
      <c r="E53" s="185"/>
      <c r="F53" s="186"/>
      <c r="G53" s="184" t="s">
        <v>701</v>
      </c>
      <c r="H53" s="185"/>
      <c r="I53" s="186"/>
      <c r="J53" s="187" t="s">
        <v>702</v>
      </c>
      <c r="K53" s="795" t="s">
        <v>645</v>
      </c>
      <c r="L53" s="188" t="s">
        <v>703</v>
      </c>
    </row>
    <row r="54" spans="2:12">
      <c r="B54" s="189"/>
      <c r="C54" s="190" t="s">
        <v>704</v>
      </c>
      <c r="D54" s="191" t="s">
        <v>705</v>
      </c>
      <c r="E54" s="191" t="s">
        <v>706</v>
      </c>
      <c r="F54" s="192" t="s">
        <v>346</v>
      </c>
      <c r="G54" s="190" t="s">
        <v>704</v>
      </c>
      <c r="H54" s="191" t="s">
        <v>644</v>
      </c>
      <c r="I54" s="192" t="s">
        <v>346</v>
      </c>
      <c r="J54" s="193" t="s">
        <v>640</v>
      </c>
      <c r="K54" s="795"/>
      <c r="L54" s="193" t="s">
        <v>647</v>
      </c>
    </row>
    <row r="55" spans="2:12">
      <c r="B55" s="174" t="s">
        <v>707</v>
      </c>
      <c r="C55" s="194">
        <v>8266835</v>
      </c>
      <c r="D55" s="175">
        <v>2340145</v>
      </c>
      <c r="E55" s="175">
        <v>1092314</v>
      </c>
      <c r="F55" s="177">
        <v>11699294</v>
      </c>
      <c r="G55" s="194">
        <v>67331793</v>
      </c>
      <c r="H55" s="175">
        <v>14428608</v>
      </c>
      <c r="I55" s="177">
        <v>81760401</v>
      </c>
      <c r="J55" s="195">
        <v>93459695</v>
      </c>
      <c r="K55" s="195">
        <v>660459</v>
      </c>
      <c r="L55" s="195">
        <v>94120154</v>
      </c>
    </row>
    <row r="56" spans="2:12">
      <c r="B56" s="196" t="s">
        <v>708</v>
      </c>
      <c r="C56" s="197">
        <v>10260426</v>
      </c>
      <c r="D56" s="176">
        <v>3917022</v>
      </c>
      <c r="E56" s="176">
        <v>2800496</v>
      </c>
      <c r="F56" s="177">
        <v>16977944</v>
      </c>
      <c r="G56" s="197">
        <v>71756325</v>
      </c>
      <c r="H56" s="176">
        <v>16757840</v>
      </c>
      <c r="I56" s="177">
        <v>88514165</v>
      </c>
      <c r="J56" s="195">
        <v>105492109</v>
      </c>
      <c r="K56" s="198">
        <v>689508</v>
      </c>
      <c r="L56" s="195">
        <v>106181617</v>
      </c>
    </row>
    <row r="57" spans="2:12">
      <c r="B57" s="196" t="s">
        <v>709</v>
      </c>
      <c r="C57" s="197">
        <v>11451148</v>
      </c>
      <c r="D57" s="176">
        <v>4259245</v>
      </c>
      <c r="E57" s="176">
        <v>3087943</v>
      </c>
      <c r="F57" s="177">
        <v>18798336</v>
      </c>
      <c r="G57" s="197">
        <v>77536126</v>
      </c>
      <c r="H57" s="176">
        <v>18003354</v>
      </c>
      <c r="I57" s="177">
        <v>95539480</v>
      </c>
      <c r="J57" s="195">
        <v>114337816</v>
      </c>
      <c r="K57" s="198">
        <v>704227</v>
      </c>
      <c r="L57" s="195">
        <v>115042043</v>
      </c>
    </row>
    <row r="58" spans="2:12">
      <c r="B58" s="196" t="s">
        <v>710</v>
      </c>
      <c r="C58" s="197">
        <v>13491364</v>
      </c>
      <c r="D58" s="176">
        <v>4695314</v>
      </c>
      <c r="E58" s="176">
        <v>2072</v>
      </c>
      <c r="F58" s="177">
        <v>18188750</v>
      </c>
      <c r="G58" s="197">
        <v>82400588</v>
      </c>
      <c r="H58" s="176">
        <v>17457008</v>
      </c>
      <c r="I58" s="177">
        <v>99857596</v>
      </c>
      <c r="J58" s="195">
        <v>118046346</v>
      </c>
      <c r="K58" s="198">
        <v>674331</v>
      </c>
      <c r="L58" s="195">
        <v>118720677</v>
      </c>
    </row>
    <row r="59" spans="2:12">
      <c r="B59" s="196" t="s">
        <v>711</v>
      </c>
      <c r="C59" s="197">
        <v>14212731</v>
      </c>
      <c r="D59" s="176">
        <v>5488957</v>
      </c>
      <c r="E59" s="176">
        <v>52</v>
      </c>
      <c r="F59" s="177">
        <v>19701740</v>
      </c>
      <c r="G59" s="197">
        <v>85604215</v>
      </c>
      <c r="H59" s="176">
        <v>18898907</v>
      </c>
      <c r="I59" s="177">
        <v>104503122</v>
      </c>
      <c r="J59" s="195">
        <v>124204862</v>
      </c>
      <c r="K59" s="198">
        <v>683420</v>
      </c>
      <c r="L59" s="195">
        <v>124888282</v>
      </c>
    </row>
    <row r="60" spans="2:12">
      <c r="B60" s="196" t="s">
        <v>712</v>
      </c>
      <c r="C60" s="197">
        <v>14709601</v>
      </c>
      <c r="D60" s="176">
        <v>3082843</v>
      </c>
      <c r="E60" s="176">
        <v>14</v>
      </c>
      <c r="F60" s="177">
        <v>17792458</v>
      </c>
      <c r="G60" s="197">
        <v>85965797</v>
      </c>
      <c r="H60" s="176">
        <v>19676007</v>
      </c>
      <c r="I60" s="177">
        <v>105641804</v>
      </c>
      <c r="J60" s="195">
        <v>123434262</v>
      </c>
      <c r="K60" s="198">
        <v>665301</v>
      </c>
      <c r="L60" s="195">
        <v>124099563</v>
      </c>
    </row>
    <row r="61" spans="2:12">
      <c r="B61" s="196" t="s">
        <v>713</v>
      </c>
      <c r="C61" s="197">
        <v>14087393</v>
      </c>
      <c r="D61" s="176">
        <v>3945591</v>
      </c>
      <c r="E61" s="176">
        <v>17</v>
      </c>
      <c r="F61" s="177">
        <v>18033001</v>
      </c>
      <c r="G61" s="197">
        <v>86389807</v>
      </c>
      <c r="H61" s="176">
        <v>20060505</v>
      </c>
      <c r="I61" s="177">
        <v>106450312</v>
      </c>
      <c r="J61" s="195">
        <v>124483313</v>
      </c>
      <c r="K61" s="198">
        <v>628496</v>
      </c>
      <c r="L61" s="195">
        <v>125111809</v>
      </c>
    </row>
    <row r="62" spans="2:12">
      <c r="B62" s="196" t="s">
        <v>714</v>
      </c>
      <c r="C62" s="197">
        <v>15153975</v>
      </c>
      <c r="D62" s="176">
        <v>4111091</v>
      </c>
      <c r="E62" s="176"/>
      <c r="F62" s="177">
        <v>19265066</v>
      </c>
      <c r="G62" s="197">
        <v>88475327</v>
      </c>
      <c r="H62" s="176">
        <v>20608073</v>
      </c>
      <c r="I62" s="177">
        <v>109083400</v>
      </c>
      <c r="J62" s="195">
        <v>128348466</v>
      </c>
      <c r="K62" s="198">
        <v>572753</v>
      </c>
      <c r="L62" s="195">
        <v>128921219</v>
      </c>
    </row>
    <row r="63" spans="2:12">
      <c r="B63" s="199" t="s">
        <v>715</v>
      </c>
      <c r="C63" s="197">
        <v>16296703</v>
      </c>
      <c r="D63" s="176">
        <v>3928760</v>
      </c>
      <c r="E63" s="176"/>
      <c r="F63" s="177">
        <v>20225463</v>
      </c>
      <c r="G63" s="197">
        <v>94281872</v>
      </c>
      <c r="H63" s="176">
        <v>23078282</v>
      </c>
      <c r="I63" s="177">
        <v>117360154</v>
      </c>
      <c r="J63" s="195">
        <v>137585617</v>
      </c>
      <c r="K63" s="198">
        <v>496306</v>
      </c>
      <c r="L63" s="195">
        <v>138081923</v>
      </c>
    </row>
    <row r="64" spans="2:12">
      <c r="B64" s="199" t="s">
        <v>716</v>
      </c>
      <c r="C64" s="197">
        <v>18526141</v>
      </c>
      <c r="D64" s="176">
        <v>4340364</v>
      </c>
      <c r="E64" s="176"/>
      <c r="F64" s="177">
        <v>22866505</v>
      </c>
      <c r="G64" s="197">
        <v>99285160</v>
      </c>
      <c r="H64" s="176">
        <v>25420114</v>
      </c>
      <c r="I64" s="177">
        <v>124705274</v>
      </c>
      <c r="J64" s="195">
        <v>147571779</v>
      </c>
      <c r="K64" s="198">
        <v>478999</v>
      </c>
      <c r="L64" s="195">
        <v>148050778</v>
      </c>
    </row>
    <row r="65" spans="2:12">
      <c r="B65" s="199" t="s">
        <v>717</v>
      </c>
      <c r="C65" s="200">
        <v>19292104</v>
      </c>
      <c r="D65" s="201">
        <v>4813038</v>
      </c>
      <c r="E65" s="201"/>
      <c r="F65" s="177">
        <v>24105142</v>
      </c>
      <c r="G65" s="200">
        <v>102018211</v>
      </c>
      <c r="H65" s="201">
        <v>28406603</v>
      </c>
      <c r="I65" s="177">
        <v>130424814</v>
      </c>
      <c r="J65" s="195">
        <v>154529956</v>
      </c>
      <c r="K65" s="202">
        <v>448283</v>
      </c>
      <c r="L65" s="195">
        <v>154978239</v>
      </c>
    </row>
    <row r="66" spans="2:12">
      <c r="B66" s="199" t="s">
        <v>718</v>
      </c>
      <c r="C66" s="200">
        <v>20694131</v>
      </c>
      <c r="D66" s="201">
        <v>5188492</v>
      </c>
      <c r="E66" s="201"/>
      <c r="F66" s="177">
        <v>25882623</v>
      </c>
      <c r="G66" s="200">
        <v>101459056</v>
      </c>
      <c r="H66" s="201">
        <v>31177491</v>
      </c>
      <c r="I66" s="177">
        <v>132636547</v>
      </c>
      <c r="J66" s="195">
        <v>158519170</v>
      </c>
      <c r="K66" s="202">
        <v>437516</v>
      </c>
      <c r="L66" s="195">
        <v>158956686</v>
      </c>
    </row>
    <row r="67" spans="2:12">
      <c r="B67" s="199" t="s">
        <v>719</v>
      </c>
      <c r="C67" s="200">
        <v>22443338</v>
      </c>
      <c r="D67" s="201">
        <v>5544618</v>
      </c>
      <c r="E67" s="201"/>
      <c r="F67" s="177">
        <v>27987956</v>
      </c>
      <c r="G67" s="200">
        <v>104619866</v>
      </c>
      <c r="H67" s="201">
        <v>32827303</v>
      </c>
      <c r="I67" s="177">
        <v>137447169</v>
      </c>
      <c r="J67" s="195">
        <v>165435125</v>
      </c>
      <c r="K67" s="202">
        <v>426976</v>
      </c>
      <c r="L67" s="195">
        <v>165862101</v>
      </c>
    </row>
    <row r="68" spans="2:12">
      <c r="B68" s="199" t="s">
        <v>720</v>
      </c>
      <c r="C68" s="200">
        <v>22194451</v>
      </c>
      <c r="D68" s="201">
        <v>6209302</v>
      </c>
      <c r="E68" s="201"/>
      <c r="F68" s="177">
        <v>28403753</v>
      </c>
      <c r="G68" s="200">
        <v>105377946</v>
      </c>
      <c r="H68" s="201">
        <v>36095311</v>
      </c>
      <c r="I68" s="177">
        <v>141473257</v>
      </c>
      <c r="J68" s="195">
        <v>169877010</v>
      </c>
      <c r="K68" s="202">
        <v>402492</v>
      </c>
      <c r="L68" s="195">
        <v>170279502</v>
      </c>
    </row>
    <row r="69" spans="2:12">
      <c r="B69" s="199" t="s">
        <v>721</v>
      </c>
      <c r="C69" s="200">
        <v>20917523</v>
      </c>
      <c r="D69" s="201">
        <v>5910828</v>
      </c>
      <c r="E69" s="201"/>
      <c r="F69" s="177">
        <v>26828351</v>
      </c>
      <c r="G69" s="200">
        <v>105152486</v>
      </c>
      <c r="H69" s="201">
        <v>35945690</v>
      </c>
      <c r="I69" s="177">
        <v>141098176</v>
      </c>
      <c r="J69" s="195">
        <v>167926527</v>
      </c>
      <c r="K69" s="202">
        <v>396088</v>
      </c>
      <c r="L69" s="195">
        <v>168322615</v>
      </c>
    </row>
    <row r="70" spans="2:12">
      <c r="B70" s="174" t="s">
        <v>722</v>
      </c>
      <c r="C70" s="200">
        <v>19871669</v>
      </c>
      <c r="D70" s="201">
        <v>4710422</v>
      </c>
      <c r="E70" s="201"/>
      <c r="F70" s="177">
        <v>24582091</v>
      </c>
      <c r="G70" s="200">
        <v>110917202</v>
      </c>
      <c r="H70" s="201">
        <v>32675864</v>
      </c>
      <c r="I70" s="177">
        <v>143593066</v>
      </c>
      <c r="J70" s="195">
        <v>168175157</v>
      </c>
      <c r="K70" s="202">
        <v>360362</v>
      </c>
      <c r="L70" s="195">
        <v>168535519</v>
      </c>
    </row>
    <row r="71" spans="2:12">
      <c r="B71" s="174" t="s">
        <v>723</v>
      </c>
      <c r="C71" s="200">
        <v>19607454</v>
      </c>
      <c r="D71" s="201">
        <v>4553340</v>
      </c>
      <c r="E71" s="201"/>
      <c r="F71" s="177">
        <v>24160794</v>
      </c>
      <c r="G71" s="200">
        <v>113118234</v>
      </c>
      <c r="H71" s="201">
        <v>33680813</v>
      </c>
      <c r="I71" s="177">
        <v>146799047</v>
      </c>
      <c r="J71" s="195">
        <v>170959841</v>
      </c>
      <c r="K71" s="202">
        <v>336182</v>
      </c>
      <c r="L71" s="195">
        <v>171296023</v>
      </c>
    </row>
    <row r="72" spans="2:12">
      <c r="B72" s="174" t="s">
        <v>724</v>
      </c>
      <c r="C72" s="200">
        <v>20746777</v>
      </c>
      <c r="D72" s="201">
        <v>5580636</v>
      </c>
      <c r="E72" s="201"/>
      <c r="F72" s="177">
        <v>26327413</v>
      </c>
      <c r="G72" s="200">
        <v>119906347</v>
      </c>
      <c r="H72" s="201">
        <v>35234371</v>
      </c>
      <c r="I72" s="177">
        <v>155140718</v>
      </c>
      <c r="J72" s="195">
        <v>181468131</v>
      </c>
      <c r="K72" s="202">
        <v>367996</v>
      </c>
      <c r="L72" s="195">
        <v>181836127</v>
      </c>
    </row>
    <row r="73" spans="2:12">
      <c r="B73" s="174" t="s">
        <v>725</v>
      </c>
      <c r="C73" s="200">
        <v>21226750</v>
      </c>
      <c r="D73" s="201">
        <v>4763435</v>
      </c>
      <c r="E73" s="201"/>
      <c r="F73" s="177">
        <v>25990185</v>
      </c>
      <c r="G73" s="200">
        <v>122832364</v>
      </c>
      <c r="H73" s="201">
        <v>34756644</v>
      </c>
      <c r="I73" s="177">
        <v>157589008</v>
      </c>
      <c r="J73" s="195">
        <v>183579193</v>
      </c>
      <c r="K73" s="202">
        <v>332344</v>
      </c>
      <c r="L73" s="195">
        <v>183911537</v>
      </c>
    </row>
    <row r="74" spans="2:12">
      <c r="B74" s="174" t="s">
        <v>726</v>
      </c>
      <c r="C74" s="200">
        <v>21032398</v>
      </c>
      <c r="D74" s="201">
        <v>4943233</v>
      </c>
      <c r="E74" s="201"/>
      <c r="F74" s="203">
        <v>25975631</v>
      </c>
      <c r="G74" s="200">
        <v>125446923</v>
      </c>
      <c r="H74" s="201">
        <v>36381986</v>
      </c>
      <c r="I74" s="203">
        <v>161828909</v>
      </c>
      <c r="J74" s="202">
        <v>187804540</v>
      </c>
      <c r="K74" s="202">
        <v>337715</v>
      </c>
      <c r="L74" s="202">
        <v>188142255</v>
      </c>
    </row>
    <row r="75" spans="2:12">
      <c r="B75" s="174" t="s">
        <v>727</v>
      </c>
      <c r="C75" s="200">
        <v>21239413</v>
      </c>
      <c r="D75" s="201">
        <v>4820643</v>
      </c>
      <c r="E75" s="201"/>
      <c r="F75" s="203">
        <v>26060056</v>
      </c>
      <c r="G75" s="200">
        <v>130441952</v>
      </c>
      <c r="H75" s="201">
        <v>38046697</v>
      </c>
      <c r="I75" s="203">
        <v>168488649</v>
      </c>
      <c r="J75" s="202">
        <v>194548705</v>
      </c>
      <c r="K75" s="202">
        <v>324424</v>
      </c>
      <c r="L75" s="202">
        <v>194873129</v>
      </c>
    </row>
    <row r="76" spans="2:12">
      <c r="B76" s="174" t="s">
        <v>728</v>
      </c>
      <c r="C76" s="200">
        <v>19323589</v>
      </c>
      <c r="D76" s="201">
        <v>4371046</v>
      </c>
      <c r="E76" s="201"/>
      <c r="F76" s="203">
        <v>23694635</v>
      </c>
      <c r="G76" s="200">
        <v>133646630</v>
      </c>
      <c r="H76" s="201">
        <v>39611994</v>
      </c>
      <c r="I76" s="203">
        <v>173258624</v>
      </c>
      <c r="J76" s="202">
        <v>196953259</v>
      </c>
      <c r="K76" s="202">
        <v>352123</v>
      </c>
      <c r="L76" s="202">
        <v>197305382</v>
      </c>
    </row>
    <row r="77" spans="2:12">
      <c r="B77" s="174" t="s">
        <v>729</v>
      </c>
      <c r="C77" s="200">
        <v>18050307</v>
      </c>
      <c r="D77" s="201">
        <v>4052529</v>
      </c>
      <c r="E77" s="201"/>
      <c r="F77" s="203">
        <v>22102836</v>
      </c>
      <c r="G77" s="200">
        <v>145340393</v>
      </c>
      <c r="H77" s="201">
        <v>42009011</v>
      </c>
      <c r="I77" s="203">
        <v>187349404</v>
      </c>
      <c r="J77" s="202">
        <v>209452240</v>
      </c>
      <c r="K77" s="202">
        <v>363763</v>
      </c>
      <c r="L77" s="202">
        <v>209816003</v>
      </c>
    </row>
    <row r="78" spans="2:12">
      <c r="B78" s="174" t="s">
        <v>730</v>
      </c>
      <c r="C78" s="200">
        <v>15902515</v>
      </c>
      <c r="D78" s="201">
        <v>3544902</v>
      </c>
      <c r="E78" s="201"/>
      <c r="F78" s="203">
        <v>19447417</v>
      </c>
      <c r="G78" s="200">
        <v>147979717</v>
      </c>
      <c r="H78" s="201">
        <v>44277679</v>
      </c>
      <c r="I78" s="203">
        <v>192257396</v>
      </c>
      <c r="J78" s="202">
        <v>211704813</v>
      </c>
      <c r="K78" s="202">
        <v>380376</v>
      </c>
      <c r="L78" s="202">
        <v>212085189</v>
      </c>
    </row>
    <row r="79" spans="2:12">
      <c r="B79" s="204" t="s">
        <v>731</v>
      </c>
      <c r="C79" s="204">
        <v>13770978</v>
      </c>
      <c r="D79" s="205">
        <v>3180897</v>
      </c>
      <c r="E79" s="205"/>
      <c r="F79" s="206">
        <v>16951875</v>
      </c>
      <c r="G79" s="204">
        <v>146529394</v>
      </c>
      <c r="H79" s="205">
        <v>44119861</v>
      </c>
      <c r="I79" s="206">
        <v>190649255</v>
      </c>
      <c r="J79" s="207">
        <v>207601130</v>
      </c>
      <c r="K79" s="208">
        <v>388859</v>
      </c>
      <c r="L79" s="207">
        <v>207989989</v>
      </c>
    </row>
    <row r="80" spans="2:12">
      <c r="B80" s="201"/>
      <c r="C80" s="201"/>
      <c r="D80" s="201"/>
      <c r="E80" s="201"/>
      <c r="F80" s="201"/>
      <c r="G80" s="201"/>
      <c r="H80" s="201"/>
      <c r="I80" s="201"/>
      <c r="J80" s="201"/>
      <c r="K80" s="175"/>
      <c r="L80" s="201"/>
    </row>
    <row r="81" spans="2:13" ht="9" customHeight="1">
      <c r="B81" s="201"/>
      <c r="C81" s="201"/>
      <c r="D81" s="201"/>
      <c r="E81" s="201"/>
      <c r="F81" s="201"/>
      <c r="G81" s="201"/>
      <c r="H81" s="201"/>
      <c r="I81" s="201"/>
      <c r="J81" s="201"/>
      <c r="K81" s="201"/>
      <c r="L81" s="201"/>
      <c r="M81" s="201"/>
    </row>
    <row r="82" spans="2:13">
      <c r="B82" s="796" t="s">
        <v>732</v>
      </c>
      <c r="C82" s="209" t="s">
        <v>641</v>
      </c>
      <c r="D82" s="209"/>
      <c r="E82" s="209"/>
      <c r="F82" s="210"/>
      <c r="G82" s="211" t="s">
        <v>701</v>
      </c>
      <c r="H82" s="212"/>
      <c r="I82" s="210"/>
      <c r="J82" s="798" t="s">
        <v>733</v>
      </c>
      <c r="K82" s="798" t="s">
        <v>645</v>
      </c>
      <c r="L82" s="798" t="s">
        <v>734</v>
      </c>
      <c r="M82" s="792" t="s">
        <v>735</v>
      </c>
    </row>
    <row r="83" spans="2:13">
      <c r="B83" s="797"/>
      <c r="C83" s="213" t="s">
        <v>704</v>
      </c>
      <c r="D83" s="213" t="s">
        <v>736</v>
      </c>
      <c r="E83" s="213"/>
      <c r="F83" s="214" t="s">
        <v>346</v>
      </c>
      <c r="G83" s="215" t="s">
        <v>704</v>
      </c>
      <c r="H83" s="216" t="s">
        <v>736</v>
      </c>
      <c r="I83" s="214" t="s">
        <v>346</v>
      </c>
      <c r="J83" s="799"/>
      <c r="K83" s="799"/>
      <c r="L83" s="799"/>
      <c r="M83" s="793"/>
    </row>
    <row r="84" spans="2:13">
      <c r="B84" s="300" t="s">
        <v>737</v>
      </c>
      <c r="C84" s="217">
        <v>12334542</v>
      </c>
      <c r="D84" s="217">
        <v>2699345</v>
      </c>
      <c r="E84" s="217"/>
      <c r="F84" s="301">
        <v>15033887</v>
      </c>
      <c r="G84" s="217">
        <v>144336986</v>
      </c>
      <c r="H84" s="217">
        <v>36045418</v>
      </c>
      <c r="I84" s="301">
        <v>180382404</v>
      </c>
      <c r="J84" s="300">
        <v>195416291</v>
      </c>
      <c r="K84" s="300">
        <v>394352</v>
      </c>
      <c r="L84" s="302">
        <v>2560813</v>
      </c>
      <c r="M84" s="300">
        <v>198371456</v>
      </c>
    </row>
    <row r="85" spans="2:13">
      <c r="B85" s="202" t="s">
        <v>738</v>
      </c>
      <c r="C85" s="201">
        <v>13332423</v>
      </c>
      <c r="D85" s="201">
        <v>2616813</v>
      </c>
      <c r="E85" s="201"/>
      <c r="F85" s="203">
        <v>15949236</v>
      </c>
      <c r="G85" s="201">
        <v>148018925</v>
      </c>
      <c r="H85" s="201">
        <v>37047645</v>
      </c>
      <c r="I85" s="201">
        <v>185066570</v>
      </c>
      <c r="J85" s="202">
        <v>201015806</v>
      </c>
      <c r="K85" s="202">
        <v>398051</v>
      </c>
      <c r="L85" s="195">
        <v>2645790</v>
      </c>
      <c r="M85" s="202">
        <v>204059647</v>
      </c>
    </row>
    <row r="86" spans="2:13">
      <c r="B86" s="202" t="s">
        <v>739</v>
      </c>
      <c r="C86" s="201">
        <v>13490749</v>
      </c>
      <c r="D86" s="201">
        <v>2637491</v>
      </c>
      <c r="E86" s="201"/>
      <c r="F86" s="203">
        <v>16128240</v>
      </c>
      <c r="G86" s="201">
        <v>148244490</v>
      </c>
      <c r="H86" s="201">
        <v>37499894</v>
      </c>
      <c r="I86" s="201">
        <v>185744384</v>
      </c>
      <c r="J86" s="202">
        <v>201872624</v>
      </c>
      <c r="K86" s="202">
        <v>402827</v>
      </c>
      <c r="L86" s="195">
        <v>2813028</v>
      </c>
      <c r="M86" s="202">
        <v>205088479</v>
      </c>
    </row>
    <row r="87" spans="2:13">
      <c r="B87" s="202" t="s">
        <v>740</v>
      </c>
      <c r="C87" s="201">
        <v>13873735</v>
      </c>
      <c r="D87" s="201">
        <v>2577950</v>
      </c>
      <c r="E87" s="201"/>
      <c r="F87" s="203">
        <v>16451685</v>
      </c>
      <c r="G87" s="201">
        <v>148326789</v>
      </c>
      <c r="H87" s="201">
        <v>40280313</v>
      </c>
      <c r="I87" s="201">
        <v>188607102</v>
      </c>
      <c r="J87" s="202">
        <v>205058787</v>
      </c>
      <c r="K87" s="202">
        <v>418823</v>
      </c>
      <c r="L87" s="195">
        <v>2992062</v>
      </c>
      <c r="M87" s="202">
        <v>208469672</v>
      </c>
    </row>
    <row r="88" spans="2:13">
      <c r="B88" s="202" t="s">
        <v>521</v>
      </c>
      <c r="C88" s="201">
        <v>13965778</v>
      </c>
      <c r="D88" s="201">
        <v>2787346</v>
      </c>
      <c r="E88" s="201"/>
      <c r="F88" s="203">
        <v>16753124</v>
      </c>
      <c r="G88" s="201">
        <v>142641141</v>
      </c>
      <c r="H88" s="201">
        <v>50569557</v>
      </c>
      <c r="I88" s="201">
        <v>193210698</v>
      </c>
      <c r="J88" s="202">
        <v>209963822</v>
      </c>
      <c r="K88" s="202">
        <v>360456</v>
      </c>
      <c r="L88" s="195">
        <v>3243777</v>
      </c>
      <c r="M88" s="202">
        <v>213568055</v>
      </c>
    </row>
    <row r="89" spans="2:13">
      <c r="B89" s="202" t="s">
        <v>522</v>
      </c>
      <c r="C89" s="201">
        <v>15874460</v>
      </c>
      <c r="D89" s="201">
        <v>2847994</v>
      </c>
      <c r="E89" s="201"/>
      <c r="F89" s="203">
        <v>18722454</v>
      </c>
      <c r="G89" s="201">
        <v>142223258</v>
      </c>
      <c r="H89" s="201">
        <v>50372858</v>
      </c>
      <c r="I89" s="201">
        <v>192596116</v>
      </c>
      <c r="J89" s="202">
        <v>211318570</v>
      </c>
      <c r="K89" s="202">
        <v>355487</v>
      </c>
      <c r="L89" s="195">
        <v>3343661</v>
      </c>
      <c r="M89" s="202">
        <v>215017718</v>
      </c>
    </row>
    <row r="90" spans="2:13">
      <c r="B90" s="202" t="s">
        <v>523</v>
      </c>
      <c r="C90" s="201">
        <v>19253230</v>
      </c>
      <c r="D90" s="201">
        <v>3195796</v>
      </c>
      <c r="E90" s="201"/>
      <c r="F90" s="203">
        <v>22449026</v>
      </c>
      <c r="G90" s="201">
        <v>126509960</v>
      </c>
      <c r="H90" s="201">
        <v>70299122</v>
      </c>
      <c r="I90" s="201">
        <v>196809082</v>
      </c>
      <c r="J90" s="202">
        <v>219258108</v>
      </c>
      <c r="K90" s="202">
        <v>382691</v>
      </c>
      <c r="L90" s="195">
        <v>3468877</v>
      </c>
      <c r="M90" s="202">
        <v>223109676</v>
      </c>
    </row>
    <row r="91" spans="2:13">
      <c r="B91" s="202" t="s">
        <v>146</v>
      </c>
      <c r="C91" s="201">
        <v>23008698</v>
      </c>
      <c r="D91" s="201">
        <v>2059976</v>
      </c>
      <c r="E91" s="201"/>
      <c r="F91" s="203">
        <v>25068674</v>
      </c>
      <c r="G91" s="201">
        <v>124213565</v>
      </c>
      <c r="H91" s="201">
        <v>72559557</v>
      </c>
      <c r="I91" s="201">
        <v>196773122</v>
      </c>
      <c r="J91" s="202">
        <v>221841796</v>
      </c>
      <c r="K91" s="202">
        <v>422617</v>
      </c>
      <c r="L91" s="195">
        <v>4244196</v>
      </c>
      <c r="M91" s="202">
        <v>226508609</v>
      </c>
    </row>
    <row r="92" spans="2:13">
      <c r="B92" s="207" t="s">
        <v>148</v>
      </c>
      <c r="C92" s="205">
        <v>24860135</v>
      </c>
      <c r="D92" s="205">
        <v>1853283</v>
      </c>
      <c r="E92" s="205"/>
      <c r="F92" s="206">
        <v>26713418</v>
      </c>
      <c r="G92" s="204">
        <v>123529473</v>
      </c>
      <c r="H92" s="205">
        <v>70824713</v>
      </c>
      <c r="I92" s="206">
        <v>194354186</v>
      </c>
      <c r="J92" s="207">
        <v>221067604</v>
      </c>
      <c r="K92" s="208">
        <v>396218</v>
      </c>
      <c r="L92" s="207">
        <v>4501698</v>
      </c>
      <c r="M92" s="207">
        <v>225965520</v>
      </c>
    </row>
    <row r="93" spans="2:13">
      <c r="B93" s="169"/>
      <c r="C93" s="169"/>
      <c r="D93" s="169"/>
      <c r="E93" s="169"/>
      <c r="F93" s="169"/>
      <c r="G93" s="169"/>
      <c r="H93" s="169"/>
      <c r="I93" s="169"/>
      <c r="J93" s="169"/>
      <c r="K93" s="169"/>
      <c r="L93" s="169"/>
    </row>
    <row r="94" spans="2:13">
      <c r="B94" s="182" t="s">
        <v>741</v>
      </c>
      <c r="C94" s="169"/>
      <c r="D94" s="169"/>
      <c r="E94" s="169"/>
      <c r="F94" s="169"/>
      <c r="G94" s="169"/>
      <c r="H94" s="169"/>
      <c r="I94" s="169"/>
      <c r="J94" s="169"/>
      <c r="K94" s="169"/>
      <c r="L94" s="169"/>
    </row>
    <row r="95" spans="2:13">
      <c r="B95" s="182" t="s">
        <v>742</v>
      </c>
      <c r="C95" s="169"/>
      <c r="D95" s="169"/>
      <c r="E95" s="169"/>
      <c r="F95" s="169"/>
      <c r="G95" s="169"/>
      <c r="H95" s="169"/>
      <c r="I95" s="169"/>
      <c r="J95" s="169"/>
      <c r="K95" s="169"/>
      <c r="L95" s="169"/>
    </row>
    <row r="96" spans="2:13">
      <c r="B96" s="182" t="s">
        <v>743</v>
      </c>
      <c r="C96" s="169"/>
      <c r="D96" s="169"/>
      <c r="E96" s="169"/>
      <c r="F96" s="169"/>
      <c r="G96" s="169"/>
      <c r="H96" s="169"/>
      <c r="I96" s="169"/>
      <c r="J96" s="169"/>
      <c r="K96" s="169"/>
      <c r="L96" s="169"/>
    </row>
    <row r="97" spans="2:12">
      <c r="B97" s="182" t="s">
        <v>744</v>
      </c>
      <c r="C97" s="169"/>
      <c r="D97" s="169"/>
      <c r="E97" s="169"/>
      <c r="F97" s="169"/>
      <c r="G97" s="169"/>
      <c r="H97" s="169"/>
      <c r="I97" s="169"/>
      <c r="J97" s="169"/>
      <c r="K97" s="169"/>
      <c r="L97" s="169"/>
    </row>
    <row r="98" spans="2:12" ht="28.5" customHeight="1">
      <c r="B98" s="794" t="s">
        <v>745</v>
      </c>
      <c r="C98" s="794"/>
      <c r="D98" s="794"/>
      <c r="E98" s="794"/>
      <c r="F98" s="794"/>
      <c r="G98" s="794"/>
      <c r="H98" s="794"/>
      <c r="I98" s="794"/>
      <c r="J98" s="794"/>
      <c r="K98" s="794"/>
      <c r="L98" s="794"/>
    </row>
    <row r="99" spans="2:12">
      <c r="B99" s="169" t="s">
        <v>746</v>
      </c>
      <c r="C99" s="169"/>
      <c r="D99" s="169"/>
      <c r="E99" s="169"/>
      <c r="F99" s="169"/>
      <c r="G99" s="169"/>
      <c r="H99" s="169"/>
      <c r="I99" s="169"/>
      <c r="J99" s="169"/>
      <c r="K99" s="169"/>
      <c r="L99" s="169"/>
    </row>
    <row r="100" spans="2:12">
      <c r="B100" s="139" t="s">
        <v>747</v>
      </c>
    </row>
    <row r="101" spans="2:12" ht="15">
      <c r="B101" s="139" t="s">
        <v>748</v>
      </c>
      <c r="C101" s="218"/>
      <c r="D101" s="218"/>
      <c r="E101" s="218"/>
      <c r="F101" s="218"/>
      <c r="G101" s="218"/>
      <c r="H101" s="218"/>
      <c r="I101" s="218"/>
      <c r="J101" s="218"/>
      <c r="K101" s="218"/>
    </row>
    <row r="102" spans="2:12" ht="15">
      <c r="B102" s="219"/>
      <c r="C102" s="220"/>
      <c r="D102" s="220"/>
      <c r="E102" s="220"/>
      <c r="F102" s="220"/>
      <c r="G102" s="220"/>
      <c r="H102" s="220"/>
      <c r="I102" s="220"/>
      <c r="J102" s="220"/>
      <c r="K102" s="220"/>
    </row>
  </sheetData>
  <mergeCells count="7">
    <mergeCell ref="M82:M83"/>
    <mergeCell ref="B98:L98"/>
    <mergeCell ref="K53:K54"/>
    <mergeCell ref="B82:B83"/>
    <mergeCell ref="J82:J83"/>
    <mergeCell ref="K82:K83"/>
    <mergeCell ref="L82:L83"/>
  </mergeCells>
  <hyperlinks>
    <hyperlink ref="A1" location="'Table index'!A1" display="Return to Table Index" xr:uid="{AAAD0830-8C29-4C6E-BC1D-CC822BC5AC23}"/>
  </hyperlinks>
  <pageMargins left="0.70866141732283472" right="0.70866141732283472" top="0.74803149606299213" bottom="0.35433070866141736" header="0.31496062992125984" footer="0.31496062992125984"/>
  <pageSetup paperSize="9" scale="10" firstPageNumber="28"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rowBreaks count="1" manualBreakCount="1">
    <brk id="51" max="16383" man="1"/>
  </rowBreaks>
  <colBreaks count="1" manualBreakCount="1">
    <brk id="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P216"/>
  <sheetViews>
    <sheetView showGridLines="0" workbookViewId="0"/>
  </sheetViews>
  <sheetFormatPr defaultColWidth="9.140625" defaultRowHeight="12.75"/>
  <cols>
    <col min="1" max="1" width="1.140625" style="139" customWidth="1"/>
    <col min="2" max="2" width="16.85546875" style="139" customWidth="1"/>
    <col min="3" max="3" width="16.28515625" style="139" customWidth="1"/>
    <col min="4" max="4" width="16.7109375" style="139" bestFit="1" customWidth="1"/>
    <col min="5" max="5" width="14.85546875" style="139" bestFit="1" customWidth="1"/>
    <col min="6" max="6" width="17.5703125" style="139" customWidth="1"/>
    <col min="7" max="7" width="17" style="139" customWidth="1"/>
    <col min="8" max="8" width="17.28515625" style="139" customWidth="1"/>
    <col min="9" max="9" width="27.42578125" style="139" customWidth="1"/>
    <col min="10" max="10" width="21.7109375" style="139" bestFit="1" customWidth="1"/>
    <col min="11" max="11" width="16.42578125" style="139" customWidth="1"/>
    <col min="12" max="12" width="17" style="139" bestFit="1" customWidth="1"/>
    <col min="13" max="13" width="19.7109375" style="139" customWidth="1"/>
    <col min="14" max="14" width="14.7109375" style="139" customWidth="1"/>
    <col min="15" max="15" width="10.42578125" style="139" bestFit="1" customWidth="1"/>
    <col min="16" max="16" width="12.28515625" style="139" bestFit="1" customWidth="1"/>
    <col min="17" max="16384" width="9.140625" style="139"/>
  </cols>
  <sheetData>
    <row r="1" spans="1:14" ht="15">
      <c r="A1" s="612" t="s">
        <v>137</v>
      </c>
      <c r="B1" s="168" t="s">
        <v>749</v>
      </c>
      <c r="C1" s="169"/>
      <c r="D1" s="169"/>
      <c r="E1" s="169"/>
      <c r="F1" s="169"/>
      <c r="G1" s="169"/>
      <c r="H1" s="169"/>
      <c r="I1" s="169"/>
      <c r="J1" s="169"/>
      <c r="K1" s="169"/>
      <c r="L1" s="169"/>
      <c r="M1" s="169"/>
      <c r="N1" s="169"/>
    </row>
    <row r="2" spans="1:14">
      <c r="B2" s="221" t="s">
        <v>750</v>
      </c>
      <c r="C2" s="222"/>
      <c r="D2" s="222"/>
      <c r="E2" s="222"/>
      <c r="F2" s="222"/>
      <c r="G2" s="222"/>
      <c r="H2" s="223" t="s">
        <v>751</v>
      </c>
      <c r="I2" s="223" t="s">
        <v>752</v>
      </c>
      <c r="J2" s="224" t="s">
        <v>753</v>
      </c>
      <c r="K2" s="185"/>
      <c r="L2" s="185"/>
      <c r="M2" s="223" t="s">
        <v>754</v>
      </c>
      <c r="N2" s="225" t="s">
        <v>755</v>
      </c>
    </row>
    <row r="3" spans="1:14">
      <c r="B3" s="360" t="s">
        <v>756</v>
      </c>
      <c r="C3" s="361" t="s">
        <v>757</v>
      </c>
      <c r="D3" s="361" t="s">
        <v>643</v>
      </c>
      <c r="E3" s="361" t="s">
        <v>758</v>
      </c>
      <c r="F3" s="361" t="s">
        <v>759</v>
      </c>
      <c r="G3" s="361" t="s">
        <v>760</v>
      </c>
      <c r="H3" s="361" t="s">
        <v>761</v>
      </c>
      <c r="I3" s="361" t="s">
        <v>762</v>
      </c>
      <c r="J3" s="361" t="s">
        <v>757</v>
      </c>
      <c r="K3" s="361" t="s">
        <v>763</v>
      </c>
      <c r="L3" s="361" t="s">
        <v>346</v>
      </c>
      <c r="M3" s="361" t="s">
        <v>640</v>
      </c>
      <c r="N3" s="362" t="s">
        <v>764</v>
      </c>
    </row>
    <row r="4" spans="1:14">
      <c r="B4" s="174" t="s">
        <v>648</v>
      </c>
      <c r="C4" s="175">
        <v>132536</v>
      </c>
      <c r="D4" s="176"/>
      <c r="E4" s="176"/>
      <c r="F4" s="176"/>
      <c r="G4" s="175">
        <v>132536</v>
      </c>
      <c r="H4" s="175">
        <v>165538</v>
      </c>
      <c r="I4" s="175">
        <v>298074</v>
      </c>
      <c r="J4" s="176"/>
      <c r="K4" s="176"/>
      <c r="L4" s="175">
        <v>0</v>
      </c>
      <c r="M4" s="175">
        <v>132536</v>
      </c>
      <c r="N4" s="177">
        <v>298074</v>
      </c>
    </row>
    <row r="5" spans="1:14">
      <c r="B5" s="174" t="s">
        <v>649</v>
      </c>
      <c r="C5" s="175">
        <v>346682</v>
      </c>
      <c r="D5" s="176"/>
      <c r="E5" s="176"/>
      <c r="F5" s="176"/>
      <c r="G5" s="175">
        <v>346682</v>
      </c>
      <c r="H5" s="175">
        <v>262696</v>
      </c>
      <c r="I5" s="175">
        <v>609378</v>
      </c>
      <c r="J5" s="176"/>
      <c r="K5" s="176"/>
      <c r="L5" s="175">
        <v>0</v>
      </c>
      <c r="M5" s="175">
        <v>346682</v>
      </c>
      <c r="N5" s="177">
        <v>609378</v>
      </c>
    </row>
    <row r="6" spans="1:14">
      <c r="B6" s="174" t="s">
        <v>650</v>
      </c>
      <c r="C6" s="175">
        <v>5453558</v>
      </c>
      <c r="D6" s="176"/>
      <c r="E6" s="176"/>
      <c r="F6" s="176"/>
      <c r="G6" s="175">
        <v>5453558</v>
      </c>
      <c r="H6" s="175">
        <v>406768</v>
      </c>
      <c r="I6" s="175">
        <v>5860326</v>
      </c>
      <c r="J6" s="176"/>
      <c r="K6" s="176"/>
      <c r="L6" s="175">
        <v>0</v>
      </c>
      <c r="M6" s="175">
        <v>5453558</v>
      </c>
      <c r="N6" s="177">
        <v>5860326</v>
      </c>
    </row>
    <row r="7" spans="1:14">
      <c r="B7" s="174" t="s">
        <v>651</v>
      </c>
      <c r="C7" s="175">
        <v>13424294</v>
      </c>
      <c r="D7" s="176"/>
      <c r="E7" s="175">
        <v>715264</v>
      </c>
      <c r="F7" s="176"/>
      <c r="G7" s="175">
        <v>14139558</v>
      </c>
      <c r="H7" s="175">
        <v>1230536</v>
      </c>
      <c r="I7" s="175">
        <v>15370094</v>
      </c>
      <c r="J7" s="176"/>
      <c r="K7" s="176"/>
      <c r="L7" s="175">
        <v>0</v>
      </c>
      <c r="M7" s="175">
        <v>14139558</v>
      </c>
      <c r="N7" s="177">
        <v>15370094</v>
      </c>
    </row>
    <row r="8" spans="1:14">
      <c r="B8" s="174" t="s">
        <v>652</v>
      </c>
      <c r="C8" s="175">
        <v>12399568</v>
      </c>
      <c r="D8" s="176"/>
      <c r="E8" s="175">
        <v>1457316</v>
      </c>
      <c r="F8" s="176"/>
      <c r="G8" s="175">
        <v>13856884</v>
      </c>
      <c r="H8" s="175">
        <v>573734</v>
      </c>
      <c r="I8" s="175">
        <v>14430618</v>
      </c>
      <c r="J8" s="176"/>
      <c r="K8" s="176"/>
      <c r="L8" s="175">
        <v>0</v>
      </c>
      <c r="M8" s="175">
        <v>13856884</v>
      </c>
      <c r="N8" s="177">
        <v>14430618</v>
      </c>
    </row>
    <row r="9" spans="1:14">
      <c r="B9" s="174" t="s">
        <v>653</v>
      </c>
      <c r="C9" s="175">
        <v>14320372</v>
      </c>
      <c r="D9" s="176"/>
      <c r="E9" s="175">
        <v>2021560</v>
      </c>
      <c r="F9" s="176"/>
      <c r="G9" s="175">
        <v>16341932</v>
      </c>
      <c r="H9" s="175">
        <v>2116894</v>
      </c>
      <c r="I9" s="175">
        <v>18458826</v>
      </c>
      <c r="J9" s="176"/>
      <c r="K9" s="176"/>
      <c r="L9" s="175">
        <v>0</v>
      </c>
      <c r="M9" s="175">
        <v>16341932</v>
      </c>
      <c r="N9" s="177">
        <v>18458826</v>
      </c>
    </row>
    <row r="10" spans="1:14">
      <c r="B10" s="174" t="s">
        <v>654</v>
      </c>
      <c r="C10" s="175">
        <v>16303940</v>
      </c>
      <c r="D10" s="176"/>
      <c r="E10" s="175">
        <v>2589672</v>
      </c>
      <c r="F10" s="176"/>
      <c r="G10" s="175">
        <v>18893612</v>
      </c>
      <c r="H10" s="175">
        <v>2585322</v>
      </c>
      <c r="I10" s="175">
        <v>21478934</v>
      </c>
      <c r="J10" s="176"/>
      <c r="K10" s="176"/>
      <c r="L10" s="175">
        <v>0</v>
      </c>
      <c r="M10" s="175">
        <v>18893612</v>
      </c>
      <c r="N10" s="177">
        <v>21478934</v>
      </c>
    </row>
    <row r="11" spans="1:14">
      <c r="B11" s="174" t="s">
        <v>655</v>
      </c>
      <c r="C11" s="175">
        <v>18061092</v>
      </c>
      <c r="D11" s="176"/>
      <c r="E11" s="175">
        <v>3015920</v>
      </c>
      <c r="F11" s="176"/>
      <c r="G11" s="175">
        <v>21077012</v>
      </c>
      <c r="H11" s="175">
        <v>2697858</v>
      </c>
      <c r="I11" s="175">
        <v>23774870</v>
      </c>
      <c r="J11" s="176"/>
      <c r="K11" s="176"/>
      <c r="L11" s="175">
        <v>0</v>
      </c>
      <c r="M11" s="175">
        <v>21077012</v>
      </c>
      <c r="N11" s="177">
        <v>23774870</v>
      </c>
    </row>
    <row r="12" spans="1:14">
      <c r="B12" s="174" t="s">
        <v>656</v>
      </c>
      <c r="C12" s="175">
        <v>17171670</v>
      </c>
      <c r="D12" s="176"/>
      <c r="E12" s="175">
        <v>3586200</v>
      </c>
      <c r="F12" s="176"/>
      <c r="G12" s="175">
        <v>20757870</v>
      </c>
      <c r="H12" s="175">
        <v>2675776</v>
      </c>
      <c r="I12" s="175">
        <v>23433646</v>
      </c>
      <c r="J12" s="176"/>
      <c r="K12" s="176"/>
      <c r="L12" s="175">
        <v>0</v>
      </c>
      <c r="M12" s="175">
        <v>20757870</v>
      </c>
      <c r="N12" s="177">
        <v>23433646</v>
      </c>
    </row>
    <row r="13" spans="1:14">
      <c r="B13" s="174" t="s">
        <v>657</v>
      </c>
      <c r="C13" s="175">
        <v>22826484</v>
      </c>
      <c r="D13" s="176"/>
      <c r="E13" s="175">
        <v>4246490</v>
      </c>
      <c r="F13" s="176"/>
      <c r="G13" s="175">
        <v>27072974</v>
      </c>
      <c r="H13" s="175">
        <v>2995004</v>
      </c>
      <c r="I13" s="175">
        <v>30067978</v>
      </c>
      <c r="J13" s="176"/>
      <c r="K13" s="176"/>
      <c r="L13" s="175">
        <v>0</v>
      </c>
      <c r="M13" s="175">
        <v>27072974</v>
      </c>
      <c r="N13" s="177">
        <v>30067978</v>
      </c>
    </row>
    <row r="14" spans="1:14">
      <c r="B14" s="174" t="s">
        <v>658</v>
      </c>
      <c r="C14" s="175">
        <v>33112570</v>
      </c>
      <c r="D14" s="176"/>
      <c r="E14" s="175">
        <v>5034746</v>
      </c>
      <c r="F14" s="176"/>
      <c r="G14" s="175">
        <v>38147316</v>
      </c>
      <c r="H14" s="175">
        <v>3798278</v>
      </c>
      <c r="I14" s="175">
        <v>41945594</v>
      </c>
      <c r="J14" s="176"/>
      <c r="K14" s="176"/>
      <c r="L14" s="175">
        <v>0</v>
      </c>
      <c r="M14" s="175">
        <v>38147316</v>
      </c>
      <c r="N14" s="177">
        <v>41945594</v>
      </c>
    </row>
    <row r="15" spans="1:14">
      <c r="B15" s="174" t="s">
        <v>659</v>
      </c>
      <c r="C15" s="175">
        <v>36714806</v>
      </c>
      <c r="D15" s="176"/>
      <c r="E15" s="175">
        <v>7148446</v>
      </c>
      <c r="F15" s="176"/>
      <c r="G15" s="175">
        <v>43863252</v>
      </c>
      <c r="H15" s="175">
        <v>4808090</v>
      </c>
      <c r="I15" s="175">
        <v>48671342</v>
      </c>
      <c r="J15" s="175">
        <v>1890756</v>
      </c>
      <c r="K15" s="176"/>
      <c r="L15" s="175">
        <v>1890756</v>
      </c>
      <c r="M15" s="175">
        <v>45754008</v>
      </c>
      <c r="N15" s="177">
        <v>50562098</v>
      </c>
    </row>
    <row r="16" spans="1:14">
      <c r="B16" s="174" t="s">
        <v>660</v>
      </c>
      <c r="C16" s="175">
        <v>34282496</v>
      </c>
      <c r="D16" s="176"/>
      <c r="E16" s="175">
        <v>14676698</v>
      </c>
      <c r="F16" s="176"/>
      <c r="G16" s="175">
        <v>48959194</v>
      </c>
      <c r="H16" s="175">
        <v>6803248</v>
      </c>
      <c r="I16" s="175">
        <v>55762442</v>
      </c>
      <c r="J16" s="175">
        <v>10324740</v>
      </c>
      <c r="K16" s="176"/>
      <c r="L16" s="175">
        <v>10324740</v>
      </c>
      <c r="M16" s="175">
        <v>59283934</v>
      </c>
      <c r="N16" s="177">
        <v>66087182</v>
      </c>
    </row>
    <row r="17" spans="2:14">
      <c r="B17" s="174" t="s">
        <v>661</v>
      </c>
      <c r="C17" s="175">
        <v>44632488</v>
      </c>
      <c r="D17" s="176"/>
      <c r="E17" s="175">
        <v>18194996</v>
      </c>
      <c r="F17" s="176"/>
      <c r="G17" s="175">
        <v>62827484</v>
      </c>
      <c r="H17" s="175">
        <v>7552282</v>
      </c>
      <c r="I17" s="175">
        <v>70379766</v>
      </c>
      <c r="J17" s="175">
        <v>13007776</v>
      </c>
      <c r="K17" s="176"/>
      <c r="L17" s="175">
        <v>13007776</v>
      </c>
      <c r="M17" s="175">
        <v>75835260</v>
      </c>
      <c r="N17" s="177">
        <v>83387542</v>
      </c>
    </row>
    <row r="18" spans="2:14">
      <c r="B18" s="174" t="s">
        <v>662</v>
      </c>
      <c r="C18" s="175">
        <v>47093026</v>
      </c>
      <c r="D18" s="176"/>
      <c r="E18" s="175">
        <v>19830750</v>
      </c>
      <c r="F18" s="176"/>
      <c r="G18" s="175">
        <v>66923776</v>
      </c>
      <c r="H18" s="175">
        <v>9986382</v>
      </c>
      <c r="I18" s="175">
        <v>76910158</v>
      </c>
      <c r="J18" s="175">
        <v>14742448</v>
      </c>
      <c r="K18" s="176"/>
      <c r="L18" s="175">
        <v>14742448</v>
      </c>
      <c r="M18" s="175">
        <v>81666224</v>
      </c>
      <c r="N18" s="177">
        <v>91652606</v>
      </c>
    </row>
    <row r="19" spans="2:14">
      <c r="B19" s="174" t="s">
        <v>663</v>
      </c>
      <c r="C19" s="175">
        <v>46460998</v>
      </c>
      <c r="D19" s="176"/>
      <c r="E19" s="175">
        <v>20601714</v>
      </c>
      <c r="F19" s="176"/>
      <c r="G19" s="175">
        <v>67062712</v>
      </c>
      <c r="H19" s="175">
        <v>11775958</v>
      </c>
      <c r="I19" s="175">
        <v>78838670</v>
      </c>
      <c r="J19" s="175">
        <v>15573804</v>
      </c>
      <c r="K19" s="176"/>
      <c r="L19" s="175">
        <v>15573804</v>
      </c>
      <c r="M19" s="175">
        <v>82636516</v>
      </c>
      <c r="N19" s="177">
        <v>94412474</v>
      </c>
    </row>
    <row r="20" spans="2:14">
      <c r="B20" s="174" t="s">
        <v>664</v>
      </c>
      <c r="C20" s="175">
        <v>48929748</v>
      </c>
      <c r="D20" s="176"/>
      <c r="E20" s="175">
        <v>21564420</v>
      </c>
      <c r="F20" s="176"/>
      <c r="G20" s="175">
        <v>70494168</v>
      </c>
      <c r="H20" s="175">
        <v>11708442</v>
      </c>
      <c r="I20" s="175">
        <v>82202610</v>
      </c>
      <c r="J20" s="175">
        <v>16841354</v>
      </c>
      <c r="K20" s="176"/>
      <c r="L20" s="175">
        <v>16841354</v>
      </c>
      <c r="M20" s="175">
        <v>87335522</v>
      </c>
      <c r="N20" s="177">
        <v>99043964</v>
      </c>
    </row>
    <row r="21" spans="2:14">
      <c r="B21" s="174" t="s">
        <v>665</v>
      </c>
      <c r="C21" s="175">
        <v>53078046</v>
      </c>
      <c r="D21" s="176"/>
      <c r="E21" s="175">
        <v>24071127</v>
      </c>
      <c r="F21" s="176"/>
      <c r="G21" s="175">
        <v>77149173</v>
      </c>
      <c r="H21" s="175">
        <v>14634501</v>
      </c>
      <c r="I21" s="175">
        <v>91783674</v>
      </c>
      <c r="J21" s="175">
        <v>17481228</v>
      </c>
      <c r="K21" s="176"/>
      <c r="L21" s="175">
        <v>17481228</v>
      </c>
      <c r="M21" s="175">
        <v>94630401</v>
      </c>
      <c r="N21" s="177">
        <v>109264902</v>
      </c>
    </row>
    <row r="22" spans="2:14">
      <c r="B22" s="174" t="s">
        <v>666</v>
      </c>
      <c r="C22" s="175">
        <v>56655939</v>
      </c>
      <c r="D22" s="176"/>
      <c r="E22" s="175">
        <v>29280268</v>
      </c>
      <c r="F22" s="176"/>
      <c r="G22" s="175">
        <v>85936207</v>
      </c>
      <c r="H22" s="175">
        <v>15344592</v>
      </c>
      <c r="I22" s="175">
        <v>101280799</v>
      </c>
      <c r="J22" s="175">
        <v>18347036</v>
      </c>
      <c r="K22" s="176"/>
      <c r="L22" s="175">
        <v>18347036</v>
      </c>
      <c r="M22" s="175">
        <v>104283243</v>
      </c>
      <c r="N22" s="177">
        <v>119627835</v>
      </c>
    </row>
    <row r="23" spans="2:14">
      <c r="B23" s="174" t="s">
        <v>667</v>
      </c>
      <c r="C23" s="175">
        <v>56800249</v>
      </c>
      <c r="D23" s="176"/>
      <c r="E23" s="175">
        <v>32115335</v>
      </c>
      <c r="F23" s="176"/>
      <c r="G23" s="175">
        <v>88915584</v>
      </c>
      <c r="H23" s="175">
        <v>16218859</v>
      </c>
      <c r="I23" s="175">
        <v>105134443</v>
      </c>
      <c r="J23" s="175">
        <v>18504345</v>
      </c>
      <c r="K23" s="176"/>
      <c r="L23" s="175">
        <v>18504345</v>
      </c>
      <c r="M23" s="175">
        <v>107419929</v>
      </c>
      <c r="N23" s="177">
        <v>123638788</v>
      </c>
    </row>
    <row r="24" spans="2:14">
      <c r="B24" s="174" t="s">
        <v>668</v>
      </c>
      <c r="C24" s="175">
        <v>64024983</v>
      </c>
      <c r="D24" s="176"/>
      <c r="E24" s="175">
        <v>36609257</v>
      </c>
      <c r="F24" s="176"/>
      <c r="G24" s="175">
        <v>100634240</v>
      </c>
      <c r="H24" s="175">
        <v>17739118</v>
      </c>
      <c r="I24" s="175">
        <v>118373358</v>
      </c>
      <c r="J24" s="175">
        <v>20129402</v>
      </c>
      <c r="K24" s="176"/>
      <c r="L24" s="175">
        <v>20129402</v>
      </c>
      <c r="M24" s="175">
        <v>120763642</v>
      </c>
      <c r="N24" s="177">
        <v>138502760</v>
      </c>
    </row>
    <row r="25" spans="2:14">
      <c r="B25" s="174" t="s">
        <v>669</v>
      </c>
      <c r="C25" s="175">
        <v>73227887</v>
      </c>
      <c r="D25" s="176"/>
      <c r="E25" s="175">
        <v>41068702</v>
      </c>
      <c r="F25" s="176"/>
      <c r="G25" s="175">
        <v>114296589</v>
      </c>
      <c r="H25" s="175">
        <v>22421727</v>
      </c>
      <c r="I25" s="175">
        <v>136718316</v>
      </c>
      <c r="J25" s="175">
        <v>21941691</v>
      </c>
      <c r="K25" s="176"/>
      <c r="L25" s="175">
        <v>21941691</v>
      </c>
      <c r="M25" s="175">
        <v>136238280</v>
      </c>
      <c r="N25" s="177">
        <v>158660007</v>
      </c>
    </row>
    <row r="26" spans="2:14">
      <c r="B26" s="174" t="s">
        <v>670</v>
      </c>
      <c r="C26" s="175">
        <v>88176385</v>
      </c>
      <c r="D26" s="176"/>
      <c r="E26" s="175">
        <v>45180856</v>
      </c>
      <c r="F26" s="176"/>
      <c r="G26" s="175">
        <v>133357241</v>
      </c>
      <c r="H26" s="175">
        <v>26917666</v>
      </c>
      <c r="I26" s="175">
        <v>160274907</v>
      </c>
      <c r="J26" s="175">
        <v>24384028</v>
      </c>
      <c r="K26" s="176"/>
      <c r="L26" s="175">
        <v>24384028</v>
      </c>
      <c r="M26" s="175">
        <v>157741269</v>
      </c>
      <c r="N26" s="177">
        <v>184658935</v>
      </c>
    </row>
    <row r="27" spans="2:14">
      <c r="B27" s="174" t="s">
        <v>671</v>
      </c>
      <c r="C27" s="175">
        <v>90061869</v>
      </c>
      <c r="D27" s="176"/>
      <c r="E27" s="175">
        <v>52005350</v>
      </c>
      <c r="F27" s="176"/>
      <c r="G27" s="175">
        <v>142067219</v>
      </c>
      <c r="H27" s="175">
        <v>31201229</v>
      </c>
      <c r="I27" s="175">
        <v>173268448</v>
      </c>
      <c r="J27" s="175">
        <v>35466642</v>
      </c>
      <c r="K27" s="176"/>
      <c r="L27" s="175">
        <v>35466642</v>
      </c>
      <c r="M27" s="175">
        <v>177533861</v>
      </c>
      <c r="N27" s="177">
        <v>208735090</v>
      </c>
    </row>
    <row r="28" spans="2:14">
      <c r="B28" s="174" t="s">
        <v>672</v>
      </c>
      <c r="C28" s="175">
        <v>87431438</v>
      </c>
      <c r="D28" s="176"/>
      <c r="E28" s="175">
        <v>58139459</v>
      </c>
      <c r="F28" s="176"/>
      <c r="G28" s="175">
        <v>145570897</v>
      </c>
      <c r="H28" s="175">
        <v>32061691</v>
      </c>
      <c r="I28" s="175">
        <v>177632588</v>
      </c>
      <c r="J28" s="175">
        <v>48640243</v>
      </c>
      <c r="K28" s="176"/>
      <c r="L28" s="175">
        <v>48640243</v>
      </c>
      <c r="M28" s="175">
        <v>194211140</v>
      </c>
      <c r="N28" s="177">
        <v>226272831</v>
      </c>
    </row>
    <row r="29" spans="2:14">
      <c r="B29" s="174" t="s">
        <v>673</v>
      </c>
      <c r="C29" s="175">
        <v>108066351</v>
      </c>
      <c r="D29" s="176"/>
      <c r="E29" s="175">
        <v>66802821</v>
      </c>
      <c r="F29" s="176"/>
      <c r="G29" s="175">
        <v>174869172</v>
      </c>
      <c r="H29" s="175">
        <v>43426672</v>
      </c>
      <c r="I29" s="175">
        <v>218295844</v>
      </c>
      <c r="J29" s="175">
        <v>59015335</v>
      </c>
      <c r="K29" s="176"/>
      <c r="L29" s="175">
        <v>59015335</v>
      </c>
      <c r="M29" s="175">
        <v>233884507</v>
      </c>
      <c r="N29" s="177">
        <v>277311179</v>
      </c>
    </row>
    <row r="30" spans="2:14">
      <c r="B30" s="174" t="s">
        <v>674</v>
      </c>
      <c r="C30" s="175">
        <v>131341320</v>
      </c>
      <c r="D30" s="176"/>
      <c r="E30" s="175">
        <v>80586986</v>
      </c>
      <c r="F30" s="176"/>
      <c r="G30" s="175">
        <v>211928306</v>
      </c>
      <c r="H30" s="175">
        <v>50368781</v>
      </c>
      <c r="I30" s="175">
        <v>262297087</v>
      </c>
      <c r="J30" s="175">
        <v>66827982</v>
      </c>
      <c r="K30" s="176"/>
      <c r="L30" s="175">
        <v>66827982</v>
      </c>
      <c r="M30" s="175">
        <v>278756288</v>
      </c>
      <c r="N30" s="177">
        <v>329125069</v>
      </c>
    </row>
    <row r="31" spans="2:14">
      <c r="B31" s="174" t="s">
        <v>675</v>
      </c>
      <c r="C31" s="227">
        <v>149033245</v>
      </c>
      <c r="D31" s="228"/>
      <c r="E31" s="227">
        <v>107317318</v>
      </c>
      <c r="F31" s="228"/>
      <c r="G31" s="227">
        <v>256350563</v>
      </c>
      <c r="H31" s="227">
        <v>27490706</v>
      </c>
      <c r="I31" s="227">
        <v>283841269</v>
      </c>
      <c r="J31" s="227">
        <v>95244660</v>
      </c>
      <c r="K31" s="228"/>
      <c r="L31" s="227">
        <v>95244660</v>
      </c>
      <c r="M31" s="227">
        <v>351595223</v>
      </c>
      <c r="N31" s="229">
        <v>379085929</v>
      </c>
    </row>
    <row r="32" spans="2:14">
      <c r="B32" s="174" t="s">
        <v>676</v>
      </c>
      <c r="C32" s="227">
        <v>111077507</v>
      </c>
      <c r="D32" s="228"/>
      <c r="E32" s="227">
        <v>115201775</v>
      </c>
      <c r="F32" s="228"/>
      <c r="G32" s="227">
        <v>226279282</v>
      </c>
      <c r="H32" s="227">
        <v>8623582</v>
      </c>
      <c r="I32" s="227">
        <v>234902864</v>
      </c>
      <c r="J32" s="227">
        <v>111676421</v>
      </c>
      <c r="K32" s="228"/>
      <c r="L32" s="227">
        <v>111676421</v>
      </c>
      <c r="M32" s="227">
        <v>337955703</v>
      </c>
      <c r="N32" s="229">
        <v>346579285</v>
      </c>
    </row>
    <row r="33" spans="2:16">
      <c r="B33" s="174" t="s">
        <v>677</v>
      </c>
      <c r="C33" s="227">
        <v>118303375</v>
      </c>
      <c r="D33" s="228"/>
      <c r="E33" s="227">
        <v>127911837</v>
      </c>
      <c r="F33" s="228"/>
      <c r="G33" s="227">
        <v>246215212</v>
      </c>
      <c r="H33" s="227">
        <v>9832410</v>
      </c>
      <c r="I33" s="227">
        <v>256047622</v>
      </c>
      <c r="J33" s="227">
        <v>115025169</v>
      </c>
      <c r="K33" s="228"/>
      <c r="L33" s="227">
        <v>115025169</v>
      </c>
      <c r="M33" s="227">
        <v>361240381</v>
      </c>
      <c r="N33" s="229">
        <v>371072791</v>
      </c>
    </row>
    <row r="34" spans="2:16">
      <c r="B34" s="174" t="s">
        <v>678</v>
      </c>
      <c r="C34" s="227">
        <v>110425438</v>
      </c>
      <c r="D34" s="228"/>
      <c r="E34" s="227">
        <v>151125681</v>
      </c>
      <c r="F34" s="228"/>
      <c r="G34" s="227">
        <v>261551119</v>
      </c>
      <c r="H34" s="227">
        <v>9767502</v>
      </c>
      <c r="I34" s="227">
        <v>271318621</v>
      </c>
      <c r="J34" s="227">
        <v>129540759</v>
      </c>
      <c r="K34" s="228"/>
      <c r="L34" s="227">
        <v>129540759</v>
      </c>
      <c r="M34" s="227">
        <v>391091878</v>
      </c>
      <c r="N34" s="229">
        <v>400859380</v>
      </c>
    </row>
    <row r="35" spans="2:16">
      <c r="B35" s="174" t="s">
        <v>679</v>
      </c>
      <c r="C35" s="227">
        <v>101185503</v>
      </c>
      <c r="D35" s="228"/>
      <c r="E35" s="227">
        <v>166361113</v>
      </c>
      <c r="F35" s="228"/>
      <c r="G35" s="227">
        <v>267546616</v>
      </c>
      <c r="H35" s="227">
        <v>7088452</v>
      </c>
      <c r="I35" s="227">
        <v>274635068</v>
      </c>
      <c r="J35" s="227">
        <v>123418168</v>
      </c>
      <c r="K35" s="228"/>
      <c r="L35" s="227">
        <v>123418168</v>
      </c>
      <c r="M35" s="227">
        <v>390964784</v>
      </c>
      <c r="N35" s="229">
        <v>398053236</v>
      </c>
    </row>
    <row r="36" spans="2:16">
      <c r="B36" s="174" t="s">
        <v>680</v>
      </c>
      <c r="C36" s="227">
        <v>107903558</v>
      </c>
      <c r="D36" s="228"/>
      <c r="E36" s="227">
        <v>191043798</v>
      </c>
      <c r="F36" s="228"/>
      <c r="G36" s="227">
        <v>298947356</v>
      </c>
      <c r="H36" s="227">
        <v>10267063</v>
      </c>
      <c r="I36" s="227">
        <v>309214419</v>
      </c>
      <c r="J36" s="227">
        <v>129923272</v>
      </c>
      <c r="K36" s="228"/>
      <c r="L36" s="227">
        <v>129923272</v>
      </c>
      <c r="M36" s="227">
        <v>428870628</v>
      </c>
      <c r="N36" s="229">
        <v>439137691</v>
      </c>
    </row>
    <row r="37" spans="2:16">
      <c r="B37" s="174" t="s">
        <v>681</v>
      </c>
      <c r="C37" s="227">
        <v>139547856</v>
      </c>
      <c r="D37" s="228"/>
      <c r="E37" s="227">
        <v>239894493</v>
      </c>
      <c r="F37" s="228"/>
      <c r="G37" s="227">
        <v>379442349</v>
      </c>
      <c r="H37" s="227">
        <v>11377241</v>
      </c>
      <c r="I37" s="227">
        <v>390819590</v>
      </c>
      <c r="J37" s="227">
        <v>157957635</v>
      </c>
      <c r="K37" s="228"/>
      <c r="L37" s="227">
        <v>157957635</v>
      </c>
      <c r="M37" s="227">
        <v>537399984</v>
      </c>
      <c r="N37" s="229">
        <v>548777225</v>
      </c>
    </row>
    <row r="38" spans="2:16">
      <c r="B38" s="174" t="s">
        <v>682</v>
      </c>
      <c r="C38" s="227">
        <v>131773044</v>
      </c>
      <c r="D38" s="227">
        <v>11100973</v>
      </c>
      <c r="E38" s="227">
        <v>272707495</v>
      </c>
      <c r="F38" s="228"/>
      <c r="G38" s="227">
        <v>415581512</v>
      </c>
      <c r="H38" s="227">
        <v>14685428</v>
      </c>
      <c r="I38" s="227">
        <v>430266940</v>
      </c>
      <c r="J38" s="227">
        <v>170617530</v>
      </c>
      <c r="K38" s="227">
        <v>5882844</v>
      </c>
      <c r="L38" s="227">
        <v>176500374</v>
      </c>
      <c r="M38" s="227">
        <v>592081886</v>
      </c>
      <c r="N38" s="229">
        <v>606767314</v>
      </c>
    </row>
    <row r="39" spans="2:16">
      <c r="B39" s="174" t="s">
        <v>683</v>
      </c>
      <c r="C39" s="227">
        <v>114638367</v>
      </c>
      <c r="D39" s="227">
        <v>39276732</v>
      </c>
      <c r="E39" s="227">
        <v>317819660</v>
      </c>
      <c r="F39" s="228"/>
      <c r="G39" s="227">
        <v>471734759</v>
      </c>
      <c r="H39" s="227">
        <v>17490165</v>
      </c>
      <c r="I39" s="227">
        <v>489224924</v>
      </c>
      <c r="J39" s="227">
        <v>166043447</v>
      </c>
      <c r="K39" s="227">
        <v>19975026</v>
      </c>
      <c r="L39" s="227">
        <v>186018473</v>
      </c>
      <c r="M39" s="227">
        <v>657753232</v>
      </c>
      <c r="N39" s="229">
        <v>675243397</v>
      </c>
    </row>
    <row r="40" spans="2:16">
      <c r="B40" s="174" t="s">
        <v>684</v>
      </c>
      <c r="C40" s="227">
        <v>142439672</v>
      </c>
      <c r="D40" s="227">
        <v>43266712</v>
      </c>
      <c r="E40" s="227">
        <v>356213948</v>
      </c>
      <c r="F40" s="228"/>
      <c r="G40" s="227">
        <v>541920332</v>
      </c>
      <c r="H40" s="227">
        <v>17877162</v>
      </c>
      <c r="I40" s="227">
        <v>559797494</v>
      </c>
      <c r="J40" s="227">
        <v>201142242</v>
      </c>
      <c r="K40" s="227">
        <v>20208116</v>
      </c>
      <c r="L40" s="227">
        <v>221350358</v>
      </c>
      <c r="M40" s="227">
        <v>763270690</v>
      </c>
      <c r="N40" s="229">
        <v>781147852</v>
      </c>
    </row>
    <row r="41" spans="2:16">
      <c r="B41" s="174" t="s">
        <v>685</v>
      </c>
      <c r="C41" s="227">
        <v>138365148</v>
      </c>
      <c r="D41" s="227">
        <v>50172930</v>
      </c>
      <c r="E41" s="227">
        <v>408026507</v>
      </c>
      <c r="F41" s="228"/>
      <c r="G41" s="227">
        <v>596564585</v>
      </c>
      <c r="H41" s="227">
        <v>19258116</v>
      </c>
      <c r="I41" s="227">
        <v>615822701</v>
      </c>
      <c r="J41" s="227">
        <v>222286396</v>
      </c>
      <c r="K41" s="227">
        <v>20715057</v>
      </c>
      <c r="L41" s="227">
        <v>243001453</v>
      </c>
      <c r="M41" s="227">
        <v>839566038</v>
      </c>
      <c r="N41" s="229">
        <v>858824154</v>
      </c>
    </row>
    <row r="42" spans="2:16">
      <c r="B42" s="174" t="s">
        <v>686</v>
      </c>
      <c r="C42" s="227">
        <v>140571611</v>
      </c>
      <c r="D42" s="227">
        <v>59738152</v>
      </c>
      <c r="E42" s="227">
        <v>514236037</v>
      </c>
      <c r="F42" s="227">
        <v>11.6</v>
      </c>
      <c r="G42" s="227">
        <v>714545800</v>
      </c>
      <c r="H42" s="227">
        <v>23457302</v>
      </c>
      <c r="I42" s="175">
        <v>738003102</v>
      </c>
      <c r="J42" s="227">
        <v>167130307</v>
      </c>
      <c r="K42" s="227">
        <v>22048299</v>
      </c>
      <c r="L42" s="227">
        <v>189178606</v>
      </c>
      <c r="M42" s="227">
        <v>903724406</v>
      </c>
      <c r="N42" s="229">
        <v>927181708</v>
      </c>
    </row>
    <row r="43" spans="2:16">
      <c r="B43" s="174" t="s">
        <v>687</v>
      </c>
      <c r="C43" s="227">
        <v>111740361</v>
      </c>
      <c r="D43" s="227">
        <v>51574897</v>
      </c>
      <c r="E43" s="227">
        <v>747536316</v>
      </c>
      <c r="F43" s="175">
        <v>159418168</v>
      </c>
      <c r="G43" s="175">
        <v>910851574</v>
      </c>
      <c r="H43" s="227">
        <v>35612019</v>
      </c>
      <c r="I43" s="175">
        <v>946463593</v>
      </c>
      <c r="J43" s="227">
        <v>117938301</v>
      </c>
      <c r="K43" s="227">
        <v>18839286</v>
      </c>
      <c r="L43" s="227">
        <v>136777587</v>
      </c>
      <c r="M43" s="227">
        <v>1047629161</v>
      </c>
      <c r="N43" s="229">
        <v>1083241180</v>
      </c>
    </row>
    <row r="44" spans="2:16">
      <c r="B44" s="174" t="s">
        <v>688</v>
      </c>
      <c r="C44" s="227">
        <v>132040607</v>
      </c>
      <c r="D44" s="227">
        <v>63272252</v>
      </c>
      <c r="E44" s="227">
        <v>795027196</v>
      </c>
      <c r="F44" s="175">
        <v>138531290</v>
      </c>
      <c r="G44" s="175">
        <v>990340055</v>
      </c>
      <c r="H44" s="227">
        <v>33194842</v>
      </c>
      <c r="I44" s="175">
        <v>1023534897</v>
      </c>
      <c r="J44" s="227">
        <v>147704171</v>
      </c>
      <c r="K44" s="227">
        <v>20603194</v>
      </c>
      <c r="L44" s="227">
        <v>168307365</v>
      </c>
      <c r="M44" s="227">
        <v>1158647420</v>
      </c>
      <c r="N44" s="229">
        <v>1191842262</v>
      </c>
      <c r="P44" s="230"/>
    </row>
    <row r="45" spans="2:16">
      <c r="B45" s="174" t="s">
        <v>689</v>
      </c>
      <c r="C45" s="227">
        <v>170039203</v>
      </c>
      <c r="D45" s="227">
        <v>74757555</v>
      </c>
      <c r="E45" s="227">
        <v>890753297</v>
      </c>
      <c r="F45" s="175">
        <v>150064548</v>
      </c>
      <c r="G45" s="175">
        <v>1135550055</v>
      </c>
      <c r="H45" s="227">
        <v>43852385</v>
      </c>
      <c r="I45" s="175">
        <v>1179402440</v>
      </c>
      <c r="J45" s="227">
        <v>162587554</v>
      </c>
      <c r="K45" s="227">
        <v>22174539</v>
      </c>
      <c r="L45" s="227">
        <v>184762093</v>
      </c>
      <c r="M45" s="227">
        <v>1320312148</v>
      </c>
      <c r="N45" s="229">
        <v>1364164533</v>
      </c>
    </row>
    <row r="46" spans="2:16">
      <c r="B46" s="178" t="s">
        <v>690</v>
      </c>
      <c r="C46" s="231">
        <v>157783001</v>
      </c>
      <c r="D46" s="231">
        <v>342720328</v>
      </c>
      <c r="E46" s="231">
        <v>428743821</v>
      </c>
      <c r="F46" s="179">
        <v>580709870</v>
      </c>
      <c r="G46" s="179">
        <v>1094463443</v>
      </c>
      <c r="H46" s="231">
        <v>64798247</v>
      </c>
      <c r="I46" s="179">
        <v>1159261690</v>
      </c>
      <c r="J46" s="231">
        <v>132120868</v>
      </c>
      <c r="K46" s="231">
        <v>91672986</v>
      </c>
      <c r="L46" s="231">
        <v>223793854</v>
      </c>
      <c r="M46" s="231">
        <v>1318257297</v>
      </c>
      <c r="N46" s="232">
        <v>1383055544</v>
      </c>
    </row>
    <row r="47" spans="2:16">
      <c r="B47" s="233" t="s">
        <v>765</v>
      </c>
      <c r="C47" s="234" t="s">
        <v>766</v>
      </c>
      <c r="D47" s="169"/>
      <c r="E47" s="169"/>
      <c r="F47" s="169"/>
      <c r="G47" s="169"/>
      <c r="H47" s="233" t="s">
        <v>693</v>
      </c>
      <c r="I47" s="234" t="s">
        <v>767</v>
      </c>
      <c r="J47" s="169"/>
      <c r="K47" s="169"/>
      <c r="L47" s="169"/>
      <c r="M47" s="169"/>
      <c r="N47" s="169"/>
    </row>
    <row r="48" spans="2:16">
      <c r="B48" s="169"/>
      <c r="C48" s="234" t="s">
        <v>768</v>
      </c>
      <c r="D48" s="169"/>
      <c r="E48" s="169"/>
      <c r="F48" s="169"/>
      <c r="G48" s="169"/>
      <c r="H48" s="169"/>
      <c r="I48" s="234" t="s">
        <v>769</v>
      </c>
      <c r="J48" s="169"/>
      <c r="K48" s="169"/>
      <c r="L48" s="169"/>
      <c r="M48" s="169"/>
      <c r="N48" s="169"/>
    </row>
    <row r="49" spans="2:14">
      <c r="B49" s="169"/>
      <c r="C49" s="234" t="s">
        <v>770</v>
      </c>
      <c r="D49" s="169"/>
      <c r="E49" s="169"/>
      <c r="F49" s="169"/>
      <c r="G49" s="169"/>
      <c r="H49" s="169"/>
      <c r="I49" s="234" t="s">
        <v>771</v>
      </c>
      <c r="J49" s="169"/>
      <c r="K49" s="169"/>
      <c r="L49" s="169"/>
      <c r="M49" s="169"/>
      <c r="N49" s="169"/>
    </row>
    <row r="50" spans="2:14">
      <c r="B50" s="169"/>
      <c r="C50" s="234" t="s">
        <v>772</v>
      </c>
      <c r="D50" s="169"/>
      <c r="E50" s="169"/>
      <c r="F50" s="169"/>
      <c r="G50" s="169"/>
      <c r="H50" s="169"/>
      <c r="I50" s="234" t="s">
        <v>773</v>
      </c>
      <c r="J50" s="169"/>
      <c r="K50" s="169"/>
      <c r="L50" s="169"/>
      <c r="M50" s="169"/>
      <c r="N50" s="169"/>
    </row>
    <row r="51" spans="2:14">
      <c r="B51" s="169"/>
      <c r="C51" s="234"/>
      <c r="D51" s="169"/>
      <c r="E51" s="169"/>
      <c r="F51" s="169"/>
      <c r="G51" s="169"/>
      <c r="H51" s="169"/>
      <c r="I51" s="234"/>
      <c r="J51" s="169"/>
      <c r="K51" s="169"/>
      <c r="L51" s="169"/>
      <c r="M51" s="169"/>
      <c r="N51" s="169"/>
    </row>
    <row r="52" spans="2:14">
      <c r="B52" s="169"/>
      <c r="C52" s="234"/>
      <c r="D52" s="169"/>
      <c r="E52" s="169"/>
      <c r="F52" s="169"/>
      <c r="G52" s="169"/>
      <c r="H52" s="169"/>
      <c r="I52" s="234"/>
      <c r="J52" s="169"/>
      <c r="K52" s="169"/>
      <c r="L52" s="169"/>
      <c r="M52" s="169"/>
      <c r="N52" s="169"/>
    </row>
    <row r="53" spans="2:14">
      <c r="B53" s="183" t="s">
        <v>774</v>
      </c>
      <c r="C53" s="182"/>
      <c r="D53" s="169"/>
      <c r="E53" s="169"/>
      <c r="F53" s="169"/>
      <c r="G53" s="169"/>
      <c r="H53" s="169"/>
      <c r="I53" s="182"/>
      <c r="J53" s="169"/>
      <c r="K53" s="169"/>
      <c r="L53" s="169"/>
      <c r="M53" s="169"/>
      <c r="N53" s="169"/>
    </row>
    <row r="54" spans="2:14">
      <c r="B54" s="221" t="s">
        <v>750</v>
      </c>
      <c r="C54" s="222"/>
      <c r="D54" s="222"/>
      <c r="E54" s="222"/>
      <c r="F54" s="222"/>
      <c r="G54" s="222"/>
      <c r="H54" s="222"/>
      <c r="I54" s="222"/>
      <c r="J54" s="235"/>
      <c r="K54" s="222"/>
      <c r="L54" s="222"/>
      <c r="M54" s="236"/>
    </row>
    <row r="55" spans="2:14">
      <c r="B55" s="199"/>
      <c r="C55" s="237" t="s">
        <v>775</v>
      </c>
      <c r="D55" s="238" t="s">
        <v>776</v>
      </c>
      <c r="E55" s="238" t="s">
        <v>777</v>
      </c>
      <c r="F55" s="239" t="s">
        <v>778</v>
      </c>
      <c r="G55" s="238" t="s">
        <v>779</v>
      </c>
      <c r="H55" s="239" t="s">
        <v>780</v>
      </c>
      <c r="I55" s="239" t="s">
        <v>781</v>
      </c>
      <c r="J55" s="240" t="s">
        <v>346</v>
      </c>
      <c r="K55" s="239" t="s">
        <v>782</v>
      </c>
      <c r="L55" s="239" t="s">
        <v>346</v>
      </c>
      <c r="M55" s="241"/>
    </row>
    <row r="56" spans="2:14">
      <c r="B56" s="199"/>
      <c r="C56" s="169"/>
      <c r="D56" s="169"/>
      <c r="E56" s="169"/>
      <c r="F56" s="169"/>
      <c r="G56" s="169"/>
      <c r="H56" s="169"/>
      <c r="I56" s="169"/>
      <c r="J56" s="239" t="s">
        <v>783</v>
      </c>
      <c r="K56" s="239" t="s">
        <v>784</v>
      </c>
      <c r="L56" s="239" t="s">
        <v>785</v>
      </c>
      <c r="M56" s="242"/>
    </row>
    <row r="57" spans="2:14">
      <c r="B57" s="363" t="s">
        <v>707</v>
      </c>
      <c r="C57" s="367">
        <v>160765548</v>
      </c>
      <c r="D57" s="367">
        <v>36400482</v>
      </c>
      <c r="E57" s="367">
        <v>18911584</v>
      </c>
      <c r="F57" s="366">
        <v>216077614</v>
      </c>
      <c r="G57" s="367">
        <v>708413833</v>
      </c>
      <c r="H57" s="367">
        <v>195000082</v>
      </c>
      <c r="I57" s="367">
        <v>903413915</v>
      </c>
      <c r="J57" s="367">
        <v>1119491529</v>
      </c>
      <c r="K57" s="367">
        <v>100877826</v>
      </c>
      <c r="L57" s="367">
        <v>1220369355</v>
      </c>
      <c r="M57" s="368"/>
    </row>
    <row r="58" spans="2:14">
      <c r="B58" s="196" t="s">
        <v>708</v>
      </c>
      <c r="C58" s="176">
        <v>188270159.80000001</v>
      </c>
      <c r="D58" s="176">
        <v>65845465.630000003</v>
      </c>
      <c r="E58" s="176">
        <v>53077874.640000001</v>
      </c>
      <c r="F58" s="176">
        <v>307193500.06999999</v>
      </c>
      <c r="G58" s="176">
        <v>844972301</v>
      </c>
      <c r="H58" s="176">
        <v>251249539</v>
      </c>
      <c r="I58" s="175">
        <v>1096221840</v>
      </c>
      <c r="J58" s="175">
        <v>1403415340.0699999</v>
      </c>
      <c r="K58" s="176">
        <v>101552426</v>
      </c>
      <c r="L58" s="175">
        <v>1504967766.0699999</v>
      </c>
      <c r="M58" s="243"/>
    </row>
    <row r="59" spans="2:14">
      <c r="B59" s="196" t="s">
        <v>709</v>
      </c>
      <c r="C59" s="176">
        <v>224675364</v>
      </c>
      <c r="D59" s="176">
        <v>78832510</v>
      </c>
      <c r="E59" s="176">
        <v>63861452</v>
      </c>
      <c r="F59" s="176">
        <v>367369326</v>
      </c>
      <c r="G59" s="176">
        <v>1019651580</v>
      </c>
      <c r="H59" s="176">
        <v>297597894</v>
      </c>
      <c r="I59" s="175">
        <v>1317249474</v>
      </c>
      <c r="J59" s="175">
        <v>1684618800</v>
      </c>
      <c r="K59" s="176">
        <v>116696888</v>
      </c>
      <c r="L59" s="175">
        <v>1801315688</v>
      </c>
      <c r="M59" s="243"/>
    </row>
    <row r="60" spans="2:14">
      <c r="B60" s="196" t="s">
        <v>710</v>
      </c>
      <c r="C60" s="176">
        <v>290765883</v>
      </c>
      <c r="D60" s="176">
        <v>93406667.590000004</v>
      </c>
      <c r="E60" s="176">
        <v>38565.199999999997</v>
      </c>
      <c r="F60" s="176">
        <v>384211115.79000002</v>
      </c>
      <c r="G60" s="176">
        <v>1194999580</v>
      </c>
      <c r="H60" s="176">
        <v>302502892</v>
      </c>
      <c r="I60" s="175">
        <v>1497502472</v>
      </c>
      <c r="J60" s="175">
        <v>1881713587.79</v>
      </c>
      <c r="K60" s="176">
        <v>109621215</v>
      </c>
      <c r="L60" s="175">
        <v>1991334802.79</v>
      </c>
      <c r="M60" s="243"/>
    </row>
    <row r="61" spans="2:14">
      <c r="B61" s="196" t="s">
        <v>711</v>
      </c>
      <c r="C61" s="176">
        <v>343025066</v>
      </c>
      <c r="D61" s="176">
        <v>118655085</v>
      </c>
      <c r="E61" s="176">
        <v>785</v>
      </c>
      <c r="F61" s="176">
        <v>461680936</v>
      </c>
      <c r="G61" s="176">
        <v>1369432585</v>
      </c>
      <c r="H61" s="176">
        <v>360130508</v>
      </c>
      <c r="I61" s="175">
        <v>1729563093</v>
      </c>
      <c r="J61" s="175">
        <v>2191244029</v>
      </c>
      <c r="K61" s="176">
        <v>135473133</v>
      </c>
      <c r="L61" s="175">
        <v>2326717162</v>
      </c>
      <c r="M61" s="243"/>
    </row>
    <row r="62" spans="2:14">
      <c r="B62" s="196" t="s">
        <v>712</v>
      </c>
      <c r="C62" s="176">
        <v>392246135</v>
      </c>
      <c r="D62" s="176">
        <v>72831781</v>
      </c>
      <c r="E62" s="176">
        <v>210</v>
      </c>
      <c r="F62" s="176">
        <v>465078126</v>
      </c>
      <c r="G62" s="176">
        <v>1465657637</v>
      </c>
      <c r="H62" s="176">
        <v>401814359</v>
      </c>
      <c r="I62" s="175">
        <v>1867471996</v>
      </c>
      <c r="J62" s="175">
        <v>2332550122</v>
      </c>
      <c r="K62" s="176">
        <v>205545012</v>
      </c>
      <c r="L62" s="175">
        <v>2538095134</v>
      </c>
      <c r="M62" s="243"/>
    </row>
    <row r="63" spans="2:14">
      <c r="B63" s="196" t="s">
        <v>713</v>
      </c>
      <c r="C63" s="176">
        <v>411856192</v>
      </c>
      <c r="D63" s="176">
        <v>98613376</v>
      </c>
      <c r="E63" s="176">
        <v>465</v>
      </c>
      <c r="F63" s="176">
        <v>510470033</v>
      </c>
      <c r="G63" s="176">
        <v>1576058096</v>
      </c>
      <c r="H63" s="176">
        <v>439989321</v>
      </c>
      <c r="I63" s="175">
        <v>2016047417</v>
      </c>
      <c r="J63" s="175">
        <v>2526517450</v>
      </c>
      <c r="K63" s="176">
        <v>258950240</v>
      </c>
      <c r="L63" s="175">
        <v>2785467690</v>
      </c>
      <c r="M63" s="243"/>
    </row>
    <row r="64" spans="2:14">
      <c r="B64" s="196" t="s">
        <v>714</v>
      </c>
      <c r="C64" s="176">
        <v>469042094</v>
      </c>
      <c r="D64" s="176">
        <v>106618491</v>
      </c>
      <c r="E64" s="176">
        <v>0</v>
      </c>
      <c r="F64" s="176">
        <v>575660585</v>
      </c>
      <c r="G64" s="176">
        <v>1739535268</v>
      </c>
      <c r="H64" s="176">
        <v>467079112</v>
      </c>
      <c r="I64" s="175">
        <v>2206614380</v>
      </c>
      <c r="J64" s="175">
        <v>2782274965</v>
      </c>
      <c r="K64" s="176">
        <v>287469135</v>
      </c>
      <c r="L64" s="175">
        <v>3069744100</v>
      </c>
      <c r="M64" s="243"/>
    </row>
    <row r="65" spans="2:13">
      <c r="B65" s="196" t="s">
        <v>715</v>
      </c>
      <c r="C65" s="176">
        <v>521018128</v>
      </c>
      <c r="D65" s="176">
        <v>107012848</v>
      </c>
      <c r="E65" s="176">
        <v>0</v>
      </c>
      <c r="F65" s="176">
        <v>628030976</v>
      </c>
      <c r="G65" s="176">
        <v>2000636597</v>
      </c>
      <c r="H65" s="176">
        <v>547829734</v>
      </c>
      <c r="I65" s="175">
        <v>2548466331</v>
      </c>
      <c r="J65" s="175">
        <v>3176497307</v>
      </c>
      <c r="K65" s="176">
        <v>311727262</v>
      </c>
      <c r="L65" s="175">
        <v>3488224569</v>
      </c>
      <c r="M65" s="243"/>
    </row>
    <row r="66" spans="2:13">
      <c r="B66" s="174" t="s">
        <v>716</v>
      </c>
      <c r="C66" s="176">
        <v>662099200</v>
      </c>
      <c r="D66" s="176">
        <v>128173886</v>
      </c>
      <c r="E66" s="176"/>
      <c r="F66" s="176">
        <v>790273086</v>
      </c>
      <c r="G66" s="176">
        <v>2359650038</v>
      </c>
      <c r="H66" s="176">
        <v>660303947</v>
      </c>
      <c r="I66" s="175">
        <v>3019953985</v>
      </c>
      <c r="J66" s="175">
        <v>3810227071</v>
      </c>
      <c r="K66" s="176">
        <v>347901802</v>
      </c>
      <c r="L66" s="175">
        <v>4158128873</v>
      </c>
      <c r="M66" s="243"/>
    </row>
    <row r="67" spans="2:13">
      <c r="B67" s="174" t="s">
        <v>717</v>
      </c>
      <c r="C67" s="176">
        <v>691204687</v>
      </c>
      <c r="D67" s="176">
        <v>148498520</v>
      </c>
      <c r="E67" s="176"/>
      <c r="F67" s="176">
        <v>839703207</v>
      </c>
      <c r="G67" s="176">
        <v>2569555585</v>
      </c>
      <c r="H67" s="176">
        <v>778411796</v>
      </c>
      <c r="I67" s="175">
        <v>3347967381</v>
      </c>
      <c r="J67" s="175">
        <v>4187670588</v>
      </c>
      <c r="K67" s="176">
        <v>396386682</v>
      </c>
      <c r="L67" s="175">
        <v>4584057270</v>
      </c>
      <c r="M67" s="243"/>
    </row>
    <row r="68" spans="2:13">
      <c r="B68" s="174"/>
      <c r="C68" s="176"/>
      <c r="D68" s="176"/>
      <c r="E68" s="176"/>
      <c r="F68" s="176"/>
      <c r="G68" s="176"/>
      <c r="H68" s="176"/>
      <c r="I68" s="175"/>
      <c r="J68" s="175"/>
      <c r="K68" s="176"/>
      <c r="L68" s="175"/>
      <c r="M68" s="243"/>
    </row>
    <row r="69" spans="2:13">
      <c r="B69" s="244" t="s">
        <v>786</v>
      </c>
      <c r="C69" s="245"/>
      <c r="D69" s="245"/>
      <c r="E69" s="245"/>
      <c r="F69" s="245"/>
      <c r="G69" s="245"/>
      <c r="H69" s="245"/>
      <c r="I69" s="245"/>
      <c r="J69" s="245"/>
      <c r="K69" s="246" t="s">
        <v>754</v>
      </c>
      <c r="L69" s="245"/>
      <c r="M69" s="247"/>
    </row>
    <row r="70" spans="2:13">
      <c r="B70" s="199"/>
      <c r="C70" s="237" t="s">
        <v>775</v>
      </c>
      <c r="D70" s="238" t="s">
        <v>776</v>
      </c>
      <c r="E70" s="238" t="s">
        <v>777</v>
      </c>
      <c r="F70" s="239" t="s">
        <v>778</v>
      </c>
      <c r="G70" s="238" t="s">
        <v>779</v>
      </c>
      <c r="H70" s="239" t="s">
        <v>780</v>
      </c>
      <c r="I70" s="239" t="s">
        <v>781</v>
      </c>
      <c r="J70" s="240" t="s">
        <v>702</v>
      </c>
      <c r="K70" s="239" t="s">
        <v>346</v>
      </c>
      <c r="L70" s="239" t="s">
        <v>782</v>
      </c>
      <c r="M70" s="248" t="s">
        <v>346</v>
      </c>
    </row>
    <row r="71" spans="2:13">
      <c r="B71" s="199"/>
      <c r="C71" s="182"/>
      <c r="D71" s="234"/>
      <c r="E71" s="234"/>
      <c r="F71" s="182"/>
      <c r="G71" s="182"/>
      <c r="H71" s="182"/>
      <c r="I71" s="182"/>
      <c r="J71" s="240" t="s">
        <v>783</v>
      </c>
      <c r="K71" s="239" t="s">
        <v>787</v>
      </c>
      <c r="L71" s="239" t="s">
        <v>784</v>
      </c>
      <c r="M71" s="241"/>
    </row>
    <row r="72" spans="2:13">
      <c r="B72" s="174" t="s">
        <v>707</v>
      </c>
      <c r="C72" s="175">
        <v>128988053</v>
      </c>
      <c r="D72" s="175">
        <v>6043066</v>
      </c>
      <c r="E72" s="176"/>
      <c r="F72" s="175">
        <v>135031119</v>
      </c>
      <c r="G72" s="175">
        <v>173201117</v>
      </c>
      <c r="H72" s="176"/>
      <c r="I72" s="175">
        <v>173201117</v>
      </c>
      <c r="J72" s="176">
        <v>308232236</v>
      </c>
      <c r="K72" s="175">
        <v>1427723765</v>
      </c>
      <c r="L72" s="175">
        <v>100877826</v>
      </c>
      <c r="M72" s="177">
        <v>1528601591</v>
      </c>
    </row>
    <row r="73" spans="2:13">
      <c r="B73" s="196" t="s">
        <v>708</v>
      </c>
      <c r="C73" s="176">
        <v>162967769</v>
      </c>
      <c r="D73" s="176">
        <v>10202578</v>
      </c>
      <c r="E73" s="176"/>
      <c r="F73" s="175">
        <v>173170347</v>
      </c>
      <c r="G73" s="176">
        <v>186726902</v>
      </c>
      <c r="H73" s="176"/>
      <c r="I73" s="175">
        <v>186726902</v>
      </c>
      <c r="J73" s="176">
        <v>359897249</v>
      </c>
      <c r="K73" s="175">
        <v>1763312589.0699999</v>
      </c>
      <c r="L73" s="176">
        <v>101552426</v>
      </c>
      <c r="M73" s="177">
        <v>1864865015.0699999</v>
      </c>
    </row>
    <row r="74" spans="2:13">
      <c r="B74" s="196" t="s">
        <v>709</v>
      </c>
      <c r="C74" s="176">
        <v>183012475</v>
      </c>
      <c r="D74" s="176">
        <v>11074025</v>
      </c>
      <c r="E74" s="176"/>
      <c r="F74" s="175">
        <v>194086500</v>
      </c>
      <c r="G74" s="176">
        <v>201596301</v>
      </c>
      <c r="H74" s="176"/>
      <c r="I74" s="175">
        <v>201596301</v>
      </c>
      <c r="J74" s="176">
        <v>395682801</v>
      </c>
      <c r="K74" s="175">
        <v>2080301601</v>
      </c>
      <c r="L74" s="176">
        <v>116696888</v>
      </c>
      <c r="M74" s="177">
        <v>2196998489</v>
      </c>
    </row>
    <row r="75" spans="2:13">
      <c r="B75" s="196" t="s">
        <v>710</v>
      </c>
      <c r="C75" s="176">
        <v>218094751</v>
      </c>
      <c r="D75" s="176">
        <v>12207816</v>
      </c>
      <c r="E75" s="176"/>
      <c r="F75" s="175">
        <v>230302567</v>
      </c>
      <c r="G75" s="176">
        <v>214241512</v>
      </c>
      <c r="H75" s="176"/>
      <c r="I75" s="175">
        <v>214241512</v>
      </c>
      <c r="J75" s="176">
        <v>444544079</v>
      </c>
      <c r="K75" s="175">
        <v>2326257666.79</v>
      </c>
      <c r="L75" s="176">
        <v>109621215</v>
      </c>
      <c r="M75" s="177">
        <v>2435878881.79</v>
      </c>
    </row>
    <row r="76" spans="2:13">
      <c r="B76" s="196" t="s">
        <v>711</v>
      </c>
      <c r="C76" s="176">
        <v>237239817</v>
      </c>
      <c r="D76" s="176">
        <v>14278699</v>
      </c>
      <c r="E76" s="176"/>
      <c r="F76" s="175">
        <v>251518516</v>
      </c>
      <c r="G76" s="176">
        <v>226583554</v>
      </c>
      <c r="H76" s="176"/>
      <c r="I76" s="175">
        <v>226583554</v>
      </c>
      <c r="J76" s="176">
        <v>478102070</v>
      </c>
      <c r="K76" s="175">
        <v>2669346099</v>
      </c>
      <c r="L76" s="176">
        <v>135473133</v>
      </c>
      <c r="M76" s="177">
        <v>2804819232</v>
      </c>
    </row>
    <row r="77" spans="2:13">
      <c r="B77" s="196" t="s">
        <v>712</v>
      </c>
      <c r="C77" s="176">
        <v>269715066</v>
      </c>
      <c r="D77" s="176">
        <v>8375980</v>
      </c>
      <c r="E77" s="176"/>
      <c r="F77" s="175">
        <v>278091046</v>
      </c>
      <c r="G77" s="176">
        <v>252104590</v>
      </c>
      <c r="H77" s="176"/>
      <c r="I77" s="175">
        <v>252104590</v>
      </c>
      <c r="J77" s="176">
        <v>530195636</v>
      </c>
      <c r="K77" s="175">
        <v>2862745758</v>
      </c>
      <c r="L77" s="176">
        <v>205545012</v>
      </c>
      <c r="M77" s="177">
        <v>3068290770</v>
      </c>
    </row>
    <row r="78" spans="2:13">
      <c r="B78" s="196" t="s">
        <v>713</v>
      </c>
      <c r="C78" s="176">
        <v>281739252</v>
      </c>
      <c r="D78" s="176">
        <v>12625016</v>
      </c>
      <c r="E78" s="176"/>
      <c r="F78" s="175">
        <v>294364268</v>
      </c>
      <c r="G78" s="176">
        <v>276440026</v>
      </c>
      <c r="H78" s="176"/>
      <c r="I78" s="175">
        <v>276440026</v>
      </c>
      <c r="J78" s="176">
        <v>570804294</v>
      </c>
      <c r="K78" s="175">
        <v>3097321744</v>
      </c>
      <c r="L78" s="176">
        <v>258950240</v>
      </c>
      <c r="M78" s="177">
        <v>3356271984</v>
      </c>
    </row>
    <row r="79" spans="2:13">
      <c r="B79" s="196" t="s">
        <v>714</v>
      </c>
      <c r="C79" s="176">
        <v>305064052</v>
      </c>
      <c r="D79" s="176">
        <v>13155417</v>
      </c>
      <c r="E79" s="176"/>
      <c r="F79" s="175">
        <v>318219469</v>
      </c>
      <c r="G79" s="176">
        <v>283117963</v>
      </c>
      <c r="H79" s="176"/>
      <c r="I79" s="175">
        <v>283117963</v>
      </c>
      <c r="J79" s="176">
        <v>601337432</v>
      </c>
      <c r="K79" s="175">
        <v>3383612397</v>
      </c>
      <c r="L79" s="176">
        <v>287469135</v>
      </c>
      <c r="M79" s="177">
        <v>3671081532</v>
      </c>
    </row>
    <row r="80" spans="2:13">
      <c r="B80" s="196" t="s">
        <v>715</v>
      </c>
      <c r="C80" s="176">
        <v>333003549</v>
      </c>
      <c r="D80" s="176">
        <v>12584337</v>
      </c>
      <c r="E80" s="176"/>
      <c r="F80" s="175">
        <v>345587886</v>
      </c>
      <c r="G80" s="176">
        <v>306183001</v>
      </c>
      <c r="H80" s="176"/>
      <c r="I80" s="175">
        <v>306183001</v>
      </c>
      <c r="J80" s="176">
        <v>651770887</v>
      </c>
      <c r="K80" s="175">
        <v>3828268194</v>
      </c>
      <c r="L80" s="176">
        <v>311727262</v>
      </c>
      <c r="M80" s="177">
        <v>4139995456</v>
      </c>
    </row>
    <row r="81" spans="2:13">
      <c r="B81" s="174" t="s">
        <v>716</v>
      </c>
      <c r="C81" s="176">
        <v>392432536</v>
      </c>
      <c r="D81" s="176">
        <v>14353837</v>
      </c>
      <c r="E81" s="176"/>
      <c r="F81" s="175">
        <v>406786373</v>
      </c>
      <c r="G81" s="176">
        <v>337379028</v>
      </c>
      <c r="H81" s="176"/>
      <c r="I81" s="175">
        <v>337379028</v>
      </c>
      <c r="J81" s="176">
        <v>744165401</v>
      </c>
      <c r="K81" s="175">
        <v>4554392472</v>
      </c>
      <c r="L81" s="176">
        <v>347901802</v>
      </c>
      <c r="M81" s="177">
        <v>4902294274</v>
      </c>
    </row>
    <row r="82" spans="2:13">
      <c r="B82" s="174" t="s">
        <v>717</v>
      </c>
      <c r="C82" s="176">
        <v>426974621</v>
      </c>
      <c r="D82" s="176">
        <v>16864336</v>
      </c>
      <c r="E82" s="176"/>
      <c r="F82" s="175">
        <v>443838957</v>
      </c>
      <c r="G82" s="176">
        <v>362237529</v>
      </c>
      <c r="H82" s="176" t="s">
        <v>143</v>
      </c>
      <c r="I82" s="175">
        <v>362237529</v>
      </c>
      <c r="J82" s="176">
        <v>806076486</v>
      </c>
      <c r="K82" s="175">
        <v>4993747074</v>
      </c>
      <c r="L82" s="176">
        <v>396386682</v>
      </c>
      <c r="M82" s="177">
        <v>5390133756</v>
      </c>
    </row>
    <row r="83" spans="2:13">
      <c r="B83" s="174"/>
      <c r="C83" s="176"/>
      <c r="D83" s="176"/>
      <c r="E83" s="176"/>
      <c r="F83" s="175"/>
      <c r="G83" s="176"/>
      <c r="H83" s="176"/>
      <c r="I83" s="175"/>
      <c r="J83" s="176"/>
      <c r="K83" s="175"/>
      <c r="L83" s="176"/>
      <c r="M83" s="177"/>
    </row>
    <row r="84" spans="2:13">
      <c r="B84" s="249" t="s">
        <v>788</v>
      </c>
      <c r="C84" s="169"/>
      <c r="D84" s="169"/>
      <c r="E84" s="169"/>
      <c r="F84" s="169"/>
      <c r="G84" s="169"/>
      <c r="H84" s="169"/>
      <c r="I84" s="169"/>
      <c r="J84" s="169"/>
      <c r="K84" s="169"/>
      <c r="L84" s="169"/>
      <c r="M84" s="241"/>
    </row>
    <row r="85" spans="2:13">
      <c r="B85" s="174" t="s">
        <v>690</v>
      </c>
      <c r="C85" s="175">
        <v>12255895</v>
      </c>
      <c r="D85" s="169"/>
      <c r="E85" s="169"/>
      <c r="F85" s="169"/>
      <c r="G85" s="169"/>
      <c r="H85" s="169"/>
      <c r="I85" s="169"/>
      <c r="J85" s="169"/>
      <c r="K85" s="169"/>
      <c r="L85" s="169"/>
      <c r="M85" s="241"/>
    </row>
    <row r="86" spans="2:13">
      <c r="B86" s="174" t="s">
        <v>707</v>
      </c>
      <c r="C86" s="175">
        <v>14514725</v>
      </c>
      <c r="D86" s="169"/>
      <c r="E86" s="169"/>
      <c r="F86" s="169"/>
      <c r="G86" s="169"/>
      <c r="H86" s="169"/>
      <c r="I86" s="169"/>
      <c r="J86" s="169"/>
      <c r="K86" s="169"/>
      <c r="L86" s="169"/>
      <c r="M86" s="241"/>
    </row>
    <row r="87" spans="2:13">
      <c r="B87" s="196" t="s">
        <v>708</v>
      </c>
      <c r="C87" s="176">
        <v>16082654.84</v>
      </c>
      <c r="D87" s="169"/>
      <c r="E87" s="169"/>
      <c r="F87" s="169"/>
      <c r="G87" s="169"/>
      <c r="H87" s="169"/>
      <c r="I87" s="169"/>
      <c r="J87" s="169"/>
      <c r="K87" s="169"/>
      <c r="L87" s="169"/>
      <c r="M87" s="241"/>
    </row>
    <row r="88" spans="2:13">
      <c r="B88" s="196" t="s">
        <v>709</v>
      </c>
      <c r="C88" s="176">
        <v>16679933</v>
      </c>
      <c r="D88" s="169"/>
      <c r="E88" s="169"/>
      <c r="F88" s="169"/>
      <c r="G88" s="234" t="s">
        <v>789</v>
      </c>
      <c r="H88" s="169"/>
      <c r="I88" s="169"/>
      <c r="J88" s="169"/>
      <c r="K88" s="169"/>
      <c r="L88" s="169"/>
      <c r="M88" s="241"/>
    </row>
    <row r="89" spans="2:13">
      <c r="B89" s="196" t="s">
        <v>710</v>
      </c>
      <c r="C89" s="176">
        <v>15674642.98</v>
      </c>
      <c r="D89" s="169"/>
      <c r="E89" s="169"/>
      <c r="F89" s="169"/>
      <c r="G89" s="169" t="s">
        <v>790</v>
      </c>
      <c r="H89" s="169"/>
      <c r="I89" s="169"/>
      <c r="J89" s="169"/>
      <c r="K89" s="169"/>
      <c r="L89" s="169"/>
      <c r="M89" s="241"/>
    </row>
    <row r="90" spans="2:13">
      <c r="B90" s="196" t="s">
        <v>711</v>
      </c>
      <c r="C90" s="176">
        <v>16202097.720000001</v>
      </c>
      <c r="D90" s="169"/>
      <c r="E90" s="169"/>
      <c r="F90" s="169"/>
      <c r="G90" s="169"/>
      <c r="H90" s="169"/>
      <c r="I90" s="169"/>
      <c r="J90" s="169"/>
      <c r="K90" s="169"/>
      <c r="L90" s="169"/>
      <c r="M90" s="241"/>
    </row>
    <row r="91" spans="2:13">
      <c r="B91" s="196" t="s">
        <v>712</v>
      </c>
      <c r="C91" s="176">
        <v>15769173</v>
      </c>
      <c r="D91" s="169"/>
      <c r="E91" s="169"/>
      <c r="F91" s="169"/>
      <c r="G91" s="169"/>
      <c r="H91" s="169"/>
      <c r="I91" s="169"/>
      <c r="J91" s="169"/>
      <c r="K91" s="169"/>
      <c r="L91" s="169"/>
      <c r="M91" s="241"/>
    </row>
    <row r="92" spans="2:13">
      <c r="B92" s="196" t="s">
        <v>713</v>
      </c>
      <c r="C92" s="176">
        <v>14953823</v>
      </c>
      <c r="D92" s="169"/>
      <c r="E92" s="169"/>
      <c r="F92" s="169"/>
      <c r="G92" s="169"/>
      <c r="H92" s="169"/>
      <c r="I92" s="169"/>
      <c r="J92" s="169"/>
      <c r="K92" s="169"/>
      <c r="L92" s="169"/>
      <c r="M92" s="241"/>
    </row>
    <row r="93" spans="2:13">
      <c r="B93" s="196" t="s">
        <v>714</v>
      </c>
      <c r="C93" s="176">
        <v>13370491</v>
      </c>
      <c r="D93" s="169"/>
      <c r="E93" s="169"/>
      <c r="F93" s="169"/>
      <c r="G93" s="169"/>
      <c r="H93" s="169"/>
      <c r="I93" s="169"/>
      <c r="J93" s="169"/>
      <c r="K93" s="169"/>
      <c r="L93" s="169"/>
      <c r="M93" s="241"/>
    </row>
    <row r="94" spans="2:13">
      <c r="B94" s="196" t="s">
        <v>715</v>
      </c>
      <c r="C94" s="176">
        <v>10754395.32</v>
      </c>
      <c r="D94" s="169"/>
      <c r="E94" s="169"/>
      <c r="F94" s="169"/>
      <c r="G94" s="169"/>
      <c r="H94" s="169"/>
      <c r="I94" s="169"/>
      <c r="J94" s="169"/>
      <c r="K94" s="169"/>
      <c r="L94" s="169"/>
      <c r="M94" s="241"/>
    </row>
    <row r="95" spans="2:13">
      <c r="B95" s="199" t="s">
        <v>716</v>
      </c>
      <c r="C95" s="176">
        <v>10343534</v>
      </c>
      <c r="D95" s="169"/>
      <c r="E95" s="169"/>
      <c r="F95" s="169"/>
      <c r="G95" s="169"/>
      <c r="H95" s="169"/>
      <c r="I95" s="169"/>
      <c r="J95" s="169"/>
      <c r="K95" s="169"/>
      <c r="L95" s="169"/>
      <c r="M95" s="241"/>
    </row>
    <row r="96" spans="2:13">
      <c r="B96" s="189" t="s">
        <v>717</v>
      </c>
      <c r="C96" s="180">
        <v>9803682</v>
      </c>
      <c r="D96" s="250"/>
      <c r="E96" s="250"/>
      <c r="F96" s="250"/>
      <c r="G96" s="250"/>
      <c r="H96" s="250"/>
      <c r="I96" s="250"/>
      <c r="J96" s="250"/>
      <c r="K96" s="250"/>
      <c r="L96" s="250"/>
      <c r="M96" s="251"/>
    </row>
    <row r="97" spans="2:15">
      <c r="B97" s="182" t="s">
        <v>745</v>
      </c>
      <c r="C97" s="201"/>
      <c r="D97" s="169"/>
      <c r="E97" s="169"/>
      <c r="F97" s="169"/>
      <c r="G97" s="169"/>
      <c r="H97" s="169"/>
      <c r="I97" s="169"/>
      <c r="J97" s="169"/>
      <c r="K97" s="169"/>
      <c r="L97" s="169"/>
      <c r="M97" s="169"/>
    </row>
    <row r="98" spans="2:15">
      <c r="B98" s="182" t="s">
        <v>741</v>
      </c>
      <c r="C98" s="201"/>
      <c r="D98" s="169"/>
      <c r="E98" s="169"/>
      <c r="F98" s="169"/>
      <c r="G98" s="169"/>
      <c r="H98" s="169"/>
      <c r="I98" s="169"/>
      <c r="J98" s="169"/>
      <c r="K98" s="169"/>
      <c r="L98" s="169"/>
      <c r="M98" s="169"/>
    </row>
    <row r="99" spans="2:15">
      <c r="B99" s="169" t="s">
        <v>791</v>
      </c>
      <c r="C99" s="201"/>
      <c r="D99" s="169"/>
      <c r="E99" s="169"/>
      <c r="F99" s="169"/>
      <c r="G99" s="169" t="s">
        <v>792</v>
      </c>
      <c r="H99" s="169"/>
      <c r="I99" s="169"/>
      <c r="J99" s="169"/>
      <c r="K99" s="169"/>
      <c r="L99" s="169"/>
      <c r="M99" s="169"/>
    </row>
    <row r="100" spans="2:15">
      <c r="B100" s="169" t="s">
        <v>793</v>
      </c>
      <c r="C100" s="182"/>
      <c r="D100" s="169"/>
      <c r="E100" s="169"/>
      <c r="F100" s="169"/>
      <c r="G100" s="169" t="s">
        <v>794</v>
      </c>
      <c r="H100" s="169"/>
      <c r="I100" s="169"/>
      <c r="J100" s="169"/>
      <c r="K100" s="169"/>
      <c r="L100" s="169"/>
      <c r="M100" s="169"/>
    </row>
    <row r="101" spans="2:15">
      <c r="B101" s="182" t="s">
        <v>744</v>
      </c>
      <c r="C101" s="182"/>
      <c r="D101" s="169"/>
      <c r="E101" s="169"/>
      <c r="F101" s="169"/>
      <c r="G101" s="169" t="s">
        <v>795</v>
      </c>
      <c r="H101" s="169"/>
      <c r="I101" s="169"/>
      <c r="J101" s="169"/>
      <c r="K101" s="169"/>
      <c r="L101" s="169"/>
      <c r="M101" s="169"/>
    </row>
    <row r="102" spans="2:15">
      <c r="B102" s="182"/>
      <c r="C102" s="182"/>
      <c r="D102" s="169"/>
      <c r="E102" s="169"/>
      <c r="F102" s="169"/>
      <c r="G102" s="169"/>
      <c r="H102" s="169"/>
      <c r="I102" s="169"/>
      <c r="J102" s="169"/>
      <c r="K102" s="169"/>
      <c r="L102" s="169"/>
      <c r="M102" s="169"/>
    </row>
    <row r="103" spans="2:15">
      <c r="B103" s="169"/>
      <c r="C103" s="176"/>
      <c r="D103" s="169"/>
      <c r="E103" s="169"/>
      <c r="F103" s="169"/>
      <c r="G103" s="169"/>
      <c r="H103" s="169"/>
      <c r="I103" s="169"/>
      <c r="J103" s="169"/>
      <c r="K103" s="169"/>
      <c r="L103" s="169"/>
      <c r="M103" s="169"/>
    </row>
    <row r="104" spans="2:15">
      <c r="B104" s="252" t="s">
        <v>774</v>
      </c>
      <c r="C104" s="253"/>
      <c r="D104" s="253"/>
      <c r="E104" s="253"/>
      <c r="F104" s="253"/>
      <c r="G104" s="253"/>
      <c r="H104" s="254"/>
      <c r="I104" s="255"/>
      <c r="J104" s="253"/>
      <c r="K104" s="255"/>
      <c r="L104" s="253"/>
      <c r="M104" s="255"/>
      <c r="O104" s="256"/>
    </row>
    <row r="105" spans="2:15">
      <c r="B105" s="221" t="s">
        <v>750</v>
      </c>
      <c r="C105" s="222"/>
      <c r="D105" s="222"/>
      <c r="E105" s="222"/>
      <c r="F105" s="222"/>
      <c r="G105" s="222"/>
      <c r="H105" s="222"/>
      <c r="I105" s="222"/>
      <c r="J105" s="235"/>
      <c r="K105" s="222"/>
      <c r="L105" s="222"/>
      <c r="M105" s="236"/>
    </row>
    <row r="106" spans="2:15">
      <c r="B106" s="199"/>
      <c r="C106" s="257" t="s">
        <v>775</v>
      </c>
      <c r="D106" s="257" t="s">
        <v>796</v>
      </c>
      <c r="E106" s="257"/>
      <c r="F106" s="226" t="s">
        <v>778</v>
      </c>
      <c r="G106" s="257" t="s">
        <v>779</v>
      </c>
      <c r="H106" s="226" t="s">
        <v>780</v>
      </c>
      <c r="I106" s="226" t="s">
        <v>781</v>
      </c>
      <c r="J106" s="258" t="s">
        <v>346</v>
      </c>
      <c r="K106" s="226" t="s">
        <v>782</v>
      </c>
      <c r="L106" s="226" t="s">
        <v>346</v>
      </c>
      <c r="M106" s="243"/>
    </row>
    <row r="107" spans="2:15">
      <c r="B107" s="199"/>
      <c r="C107" s="259"/>
      <c r="D107" s="259"/>
      <c r="E107" s="259"/>
      <c r="F107" s="259"/>
      <c r="G107" s="259"/>
      <c r="H107" s="259"/>
      <c r="I107" s="259"/>
      <c r="J107" s="226" t="s">
        <v>783</v>
      </c>
      <c r="K107" s="226" t="s">
        <v>784</v>
      </c>
      <c r="L107" s="226" t="s">
        <v>785</v>
      </c>
      <c r="M107" s="243"/>
    </row>
    <row r="108" spans="2:15">
      <c r="B108" s="363" t="s">
        <v>718</v>
      </c>
      <c r="C108" s="369">
        <v>747049026</v>
      </c>
      <c r="D108" s="369">
        <v>169693390</v>
      </c>
      <c r="E108" s="369"/>
      <c r="F108" s="369">
        <v>916742416</v>
      </c>
      <c r="G108" s="369">
        <v>2741874040</v>
      </c>
      <c r="H108" s="369">
        <v>907119434</v>
      </c>
      <c r="I108" s="370">
        <v>3648993474</v>
      </c>
      <c r="J108" s="370">
        <v>4565735890</v>
      </c>
      <c r="K108" s="369">
        <v>477352298</v>
      </c>
      <c r="L108" s="370">
        <v>5043088188</v>
      </c>
      <c r="M108" s="368"/>
    </row>
    <row r="109" spans="2:15">
      <c r="B109" s="174" t="s">
        <v>719</v>
      </c>
      <c r="C109" s="260">
        <v>824130608</v>
      </c>
      <c r="D109" s="260">
        <v>190682979</v>
      </c>
      <c r="E109" s="260"/>
      <c r="F109" s="260">
        <v>1014813587</v>
      </c>
      <c r="G109" s="260">
        <v>2972331634</v>
      </c>
      <c r="H109" s="260">
        <v>1004522779</v>
      </c>
      <c r="I109" s="261">
        <v>3976854413</v>
      </c>
      <c r="J109" s="261">
        <v>4991668000</v>
      </c>
      <c r="K109" s="260">
        <v>570500000</v>
      </c>
      <c r="L109" s="261">
        <v>5562168000</v>
      </c>
      <c r="M109" s="243"/>
    </row>
    <row r="110" spans="2:15">
      <c r="B110" s="174" t="s">
        <v>720</v>
      </c>
      <c r="C110" s="260">
        <v>850690906</v>
      </c>
      <c r="D110" s="260">
        <v>222668220</v>
      </c>
      <c r="E110" s="260"/>
      <c r="F110" s="260">
        <v>1073359125</v>
      </c>
      <c r="G110" s="260">
        <v>3077033801</v>
      </c>
      <c r="H110" s="260">
        <v>1145497231</v>
      </c>
      <c r="I110" s="261">
        <v>4222531032</v>
      </c>
      <c r="J110" s="261">
        <v>5295890157</v>
      </c>
      <c r="K110" s="260">
        <v>668500000</v>
      </c>
      <c r="L110" s="261">
        <v>5964390157</v>
      </c>
      <c r="M110" s="243"/>
    </row>
    <row r="111" spans="2:15">
      <c r="B111" s="174" t="s">
        <v>721</v>
      </c>
      <c r="C111" s="260">
        <v>850095680</v>
      </c>
      <c r="D111" s="260">
        <v>216246563</v>
      </c>
      <c r="E111" s="260"/>
      <c r="F111" s="260">
        <v>1066342242</v>
      </c>
      <c r="G111" s="260">
        <v>3145480431</v>
      </c>
      <c r="H111" s="260">
        <v>1172502111</v>
      </c>
      <c r="I111" s="261">
        <v>4317982542</v>
      </c>
      <c r="J111" s="261">
        <v>5384324784</v>
      </c>
      <c r="K111" s="260">
        <v>764000000</v>
      </c>
      <c r="L111" s="261">
        <v>6148324784</v>
      </c>
      <c r="M111" s="243"/>
    </row>
    <row r="112" spans="2:15">
      <c r="B112" s="174" t="s">
        <v>722</v>
      </c>
      <c r="C112" s="260">
        <v>890275535.78999996</v>
      </c>
      <c r="D112" s="260">
        <v>174127771.19</v>
      </c>
      <c r="E112" s="260"/>
      <c r="F112" s="260">
        <v>1064403306.98</v>
      </c>
      <c r="G112" s="260">
        <v>3333875948.7800002</v>
      </c>
      <c r="H112" s="260">
        <v>1067478074.09</v>
      </c>
      <c r="I112" s="261">
        <v>4401354022.8699999</v>
      </c>
      <c r="J112" s="261">
        <v>5465757329.8500004</v>
      </c>
      <c r="K112" s="260">
        <v>886500000</v>
      </c>
      <c r="L112" s="261">
        <v>6352257329.8500004</v>
      </c>
      <c r="M112" s="243"/>
    </row>
    <row r="113" spans="2:13">
      <c r="B113" s="174" t="s">
        <v>723</v>
      </c>
      <c r="C113" s="260">
        <v>1039451748.84</v>
      </c>
      <c r="D113" s="260">
        <v>173499549.87</v>
      </c>
      <c r="E113" s="260"/>
      <c r="F113" s="260">
        <v>1212951298.71</v>
      </c>
      <c r="G113" s="260">
        <v>3561294282.75</v>
      </c>
      <c r="H113" s="260">
        <v>1137925393</v>
      </c>
      <c r="I113" s="261">
        <v>4699219675.75</v>
      </c>
      <c r="J113" s="261">
        <v>5912170974.46</v>
      </c>
      <c r="K113" s="262">
        <v>975500000</v>
      </c>
      <c r="L113" s="261">
        <v>6887670974.46</v>
      </c>
      <c r="M113" s="243"/>
    </row>
    <row r="114" spans="2:13">
      <c r="B114" s="174" t="s">
        <v>724</v>
      </c>
      <c r="C114" s="260">
        <v>1220279806.1300001</v>
      </c>
      <c r="D114" s="260">
        <v>217487483.41</v>
      </c>
      <c r="E114" s="260"/>
      <c r="F114" s="260">
        <v>1437767289.5400002</v>
      </c>
      <c r="G114" s="260">
        <v>3909584009.6599998</v>
      </c>
      <c r="H114" s="260">
        <v>1216050240.8</v>
      </c>
      <c r="I114" s="261">
        <v>5125634250.46</v>
      </c>
      <c r="J114" s="261">
        <v>6563401540</v>
      </c>
      <c r="K114" s="260">
        <v>1081400000</v>
      </c>
      <c r="L114" s="261">
        <v>7644801540</v>
      </c>
      <c r="M114" s="243"/>
    </row>
    <row r="115" spans="2:13">
      <c r="B115" s="174" t="s">
        <v>725</v>
      </c>
      <c r="C115" s="260">
        <v>1339182209.96</v>
      </c>
      <c r="D115" s="260">
        <v>199599002.37</v>
      </c>
      <c r="E115" s="260"/>
      <c r="F115" s="260">
        <v>1538781212.3299999</v>
      </c>
      <c r="G115" s="260">
        <v>4220391340.5300002</v>
      </c>
      <c r="H115" s="260">
        <v>1259719602.04</v>
      </c>
      <c r="I115" s="261">
        <v>5480110942.5699997</v>
      </c>
      <c r="J115" s="261">
        <v>7018892154.8999996</v>
      </c>
      <c r="K115" s="260">
        <v>1232400000</v>
      </c>
      <c r="L115" s="261">
        <v>8251292154.8999996</v>
      </c>
      <c r="M115" s="243"/>
    </row>
    <row r="116" spans="2:13">
      <c r="B116" s="174" t="s">
        <v>726</v>
      </c>
      <c r="C116" s="260">
        <v>1412781351.73</v>
      </c>
      <c r="D116" s="260">
        <v>211944918.28999999</v>
      </c>
      <c r="E116" s="260"/>
      <c r="F116" s="260">
        <v>1624726270.02</v>
      </c>
      <c r="G116" s="260">
        <v>4367739897.5500002</v>
      </c>
      <c r="H116" s="260">
        <v>1330682635.74</v>
      </c>
      <c r="I116" s="261">
        <v>5698422533.29</v>
      </c>
      <c r="J116" s="261">
        <v>7323148803.3099995</v>
      </c>
      <c r="K116" s="260">
        <v>1335500000</v>
      </c>
      <c r="L116" s="261">
        <v>8658648803.3099995</v>
      </c>
      <c r="M116" s="243"/>
    </row>
    <row r="117" spans="2:13">
      <c r="B117" s="174" t="s">
        <v>727</v>
      </c>
      <c r="C117" s="260">
        <v>1453773279.5999999</v>
      </c>
      <c r="D117" s="260">
        <v>208167008.5</v>
      </c>
      <c r="E117" s="260"/>
      <c r="F117" s="260">
        <v>1661940288.0999999</v>
      </c>
      <c r="G117" s="260">
        <v>4476104434.7399998</v>
      </c>
      <c r="H117" s="260">
        <v>1390159396.3299999</v>
      </c>
      <c r="I117" s="261">
        <v>5866263831.0699997</v>
      </c>
      <c r="J117" s="261">
        <v>7528204119.1700001</v>
      </c>
      <c r="K117" s="260">
        <v>1473700000</v>
      </c>
      <c r="L117" s="261">
        <v>9001904119.1700001</v>
      </c>
      <c r="M117" s="243"/>
    </row>
    <row r="118" spans="2:13">
      <c r="B118" s="174" t="s">
        <v>728</v>
      </c>
      <c r="C118" s="260">
        <v>1339654101.8299999</v>
      </c>
      <c r="D118" s="260">
        <v>169213843.56</v>
      </c>
      <c r="E118" s="260"/>
      <c r="F118" s="260">
        <v>1508867945.3899999</v>
      </c>
      <c r="G118" s="260">
        <v>4209086580.9200001</v>
      </c>
      <c r="H118" s="260">
        <v>1351536397.9200001</v>
      </c>
      <c r="I118" s="261">
        <v>5560622978.8400002</v>
      </c>
      <c r="J118" s="261">
        <v>7069490924.2299995</v>
      </c>
      <c r="K118" s="260">
        <v>1812600000</v>
      </c>
      <c r="L118" s="261">
        <v>8882090924.2299995</v>
      </c>
      <c r="M118" s="243"/>
    </row>
    <row r="119" spans="2:13">
      <c r="B119" s="244" t="s">
        <v>786</v>
      </c>
      <c r="C119" s="245"/>
      <c r="D119" s="245"/>
      <c r="E119" s="245"/>
      <c r="F119" s="245"/>
      <c r="G119" s="245"/>
      <c r="H119" s="245"/>
      <c r="I119" s="245"/>
      <c r="J119" s="245"/>
      <c r="K119" s="263" t="s">
        <v>754</v>
      </c>
      <c r="L119" s="245"/>
      <c r="M119" s="248" t="s">
        <v>346</v>
      </c>
    </row>
    <row r="120" spans="2:13">
      <c r="B120" s="199"/>
      <c r="C120" s="257" t="s">
        <v>775</v>
      </c>
      <c r="D120" s="257" t="s">
        <v>796</v>
      </c>
      <c r="E120" s="257"/>
      <c r="F120" s="226" t="s">
        <v>778</v>
      </c>
      <c r="G120" s="257" t="s">
        <v>779</v>
      </c>
      <c r="H120" s="226" t="s">
        <v>780</v>
      </c>
      <c r="I120" s="226" t="s">
        <v>781</v>
      </c>
      <c r="J120" s="258" t="s">
        <v>702</v>
      </c>
      <c r="K120" s="239" t="s">
        <v>646</v>
      </c>
      <c r="L120" s="226" t="s">
        <v>782</v>
      </c>
      <c r="M120" s="264"/>
    </row>
    <row r="121" spans="2:13">
      <c r="B121" s="199"/>
      <c r="C121" s="259"/>
      <c r="D121" s="265"/>
      <c r="E121" s="265"/>
      <c r="F121" s="259"/>
      <c r="G121" s="259"/>
      <c r="H121" s="259"/>
      <c r="I121" s="259"/>
      <c r="J121" s="258" t="s">
        <v>783</v>
      </c>
      <c r="K121" s="239" t="s">
        <v>787</v>
      </c>
      <c r="L121" s="226" t="s">
        <v>784</v>
      </c>
      <c r="M121" s="264"/>
    </row>
    <row r="122" spans="2:13">
      <c r="B122" s="174" t="s">
        <v>718</v>
      </c>
      <c r="C122" s="266">
        <v>470306937.30000001</v>
      </c>
      <c r="D122" s="266">
        <v>18698098.899999999</v>
      </c>
      <c r="E122" s="266"/>
      <c r="F122" s="266">
        <v>489005036.19999999</v>
      </c>
      <c r="G122" s="266">
        <v>370426183.10000002</v>
      </c>
      <c r="H122" s="267" t="s">
        <v>797</v>
      </c>
      <c r="I122" s="266">
        <v>370426183.10000002</v>
      </c>
      <c r="J122" s="266">
        <v>859431219.29999995</v>
      </c>
      <c r="K122" s="268">
        <v>5425167109.3000002</v>
      </c>
      <c r="L122" s="266">
        <v>477352298</v>
      </c>
      <c r="M122" s="269">
        <v>5902519407.3000002</v>
      </c>
    </row>
    <row r="123" spans="2:13">
      <c r="B123" s="174" t="s">
        <v>719</v>
      </c>
      <c r="C123" s="266">
        <v>524763848</v>
      </c>
      <c r="D123" s="266">
        <v>20538514</v>
      </c>
      <c r="E123" s="266"/>
      <c r="F123" s="268">
        <v>545302362</v>
      </c>
      <c r="G123" s="266">
        <v>392513143</v>
      </c>
      <c r="H123" s="267" t="s">
        <v>797</v>
      </c>
      <c r="I123" s="266">
        <v>392513143</v>
      </c>
      <c r="J123" s="266">
        <v>937815505</v>
      </c>
      <c r="K123" s="268">
        <v>5929483505</v>
      </c>
      <c r="L123" s="266">
        <v>570500000</v>
      </c>
      <c r="M123" s="269">
        <v>6499983505</v>
      </c>
    </row>
    <row r="124" spans="2:13">
      <c r="B124" s="174" t="s">
        <v>720</v>
      </c>
      <c r="C124" s="266">
        <v>572963103</v>
      </c>
      <c r="D124" s="266">
        <v>23742733</v>
      </c>
      <c r="E124" s="266"/>
      <c r="F124" s="266">
        <v>596705836</v>
      </c>
      <c r="G124" s="266">
        <v>443930641</v>
      </c>
      <c r="H124" s="267" t="s">
        <v>797</v>
      </c>
      <c r="I124" s="266">
        <v>443930641</v>
      </c>
      <c r="J124" s="266">
        <v>1040636477</v>
      </c>
      <c r="K124" s="268">
        <v>6336526634</v>
      </c>
      <c r="L124" s="266">
        <v>668500000</v>
      </c>
      <c r="M124" s="269">
        <v>7005026634</v>
      </c>
    </row>
    <row r="125" spans="2:13">
      <c r="B125" s="174" t="s">
        <v>721</v>
      </c>
      <c r="C125" s="266">
        <v>606897345</v>
      </c>
      <c r="D125" s="266">
        <v>27199070</v>
      </c>
      <c r="E125" s="266"/>
      <c r="F125" s="268">
        <v>634096415</v>
      </c>
      <c r="G125" s="266">
        <v>489173277</v>
      </c>
      <c r="H125" s="267" t="s">
        <v>797</v>
      </c>
      <c r="I125" s="266">
        <v>489173277</v>
      </c>
      <c r="J125" s="266">
        <v>1123269692</v>
      </c>
      <c r="K125" s="268">
        <v>6507594476</v>
      </c>
      <c r="L125" s="266">
        <v>764000000</v>
      </c>
      <c r="M125" s="269">
        <v>7271594476</v>
      </c>
    </row>
    <row r="126" spans="2:13">
      <c r="B126" s="174" t="s">
        <v>722</v>
      </c>
      <c r="C126" s="266">
        <v>596483265.64999998</v>
      </c>
      <c r="D126" s="266">
        <v>22154622</v>
      </c>
      <c r="E126" s="266"/>
      <c r="F126" s="268">
        <v>618637887.64999998</v>
      </c>
      <c r="G126" s="266">
        <v>532682971.5</v>
      </c>
      <c r="H126" s="267" t="s">
        <v>797</v>
      </c>
      <c r="I126" s="266">
        <v>532682971.5</v>
      </c>
      <c r="J126" s="266">
        <v>1151320859.1500001</v>
      </c>
      <c r="K126" s="268">
        <v>6617078189</v>
      </c>
      <c r="L126" s="266">
        <v>886500000</v>
      </c>
      <c r="M126" s="269">
        <v>7503578189</v>
      </c>
    </row>
    <row r="127" spans="2:13">
      <c r="B127" s="174" t="s">
        <v>723</v>
      </c>
      <c r="C127" s="266">
        <v>607183393.16999996</v>
      </c>
      <c r="D127" s="266">
        <v>22323023.699999999</v>
      </c>
      <c r="E127" s="266"/>
      <c r="F127" s="268">
        <v>629506416.87</v>
      </c>
      <c r="G127" s="266">
        <v>559962882.88</v>
      </c>
      <c r="H127" s="267" t="s">
        <v>797</v>
      </c>
      <c r="I127" s="266">
        <v>559962882.88</v>
      </c>
      <c r="J127" s="266">
        <v>1189469299.75</v>
      </c>
      <c r="K127" s="268">
        <v>7101640274.21</v>
      </c>
      <c r="L127" s="266">
        <v>975500000</v>
      </c>
      <c r="M127" s="269">
        <v>8077140274.21</v>
      </c>
    </row>
    <row r="128" spans="2:13">
      <c r="B128" s="174" t="s">
        <v>724</v>
      </c>
      <c r="C128" s="266">
        <v>663449571.46000004</v>
      </c>
      <c r="D128" s="266">
        <v>27928828.600000001</v>
      </c>
      <c r="E128" s="266"/>
      <c r="F128" s="266">
        <v>691378400.06000006</v>
      </c>
      <c r="G128" s="266">
        <v>617378323</v>
      </c>
      <c r="H128" s="267" t="s">
        <v>797</v>
      </c>
      <c r="I128" s="268">
        <v>617378323</v>
      </c>
      <c r="J128" s="266">
        <v>1308756723.0599999</v>
      </c>
      <c r="K128" s="268">
        <v>7872158263.0599995</v>
      </c>
      <c r="L128" s="266">
        <v>1081400000</v>
      </c>
      <c r="M128" s="269">
        <v>8953558263.0599995</v>
      </c>
    </row>
    <row r="129" spans="2:15">
      <c r="B129" s="174" t="s">
        <v>725</v>
      </c>
      <c r="C129" s="266">
        <v>701961714.41999996</v>
      </c>
      <c r="D129" s="266">
        <v>25253391.399999999</v>
      </c>
      <c r="E129" s="266"/>
      <c r="F129" s="266">
        <v>727215105.81999993</v>
      </c>
      <c r="G129" s="266">
        <v>656949637.51999998</v>
      </c>
      <c r="H129" s="267" t="s">
        <v>797</v>
      </c>
      <c r="I129" s="268">
        <v>656949637.51999998</v>
      </c>
      <c r="J129" s="266">
        <v>1384164743.3399999</v>
      </c>
      <c r="K129" s="268">
        <v>8403056898.2399998</v>
      </c>
      <c r="L129" s="266">
        <v>1232400000</v>
      </c>
      <c r="M129" s="269">
        <v>9635456898.2399998</v>
      </c>
    </row>
    <row r="130" spans="2:15">
      <c r="B130" s="174" t="s">
        <v>726</v>
      </c>
      <c r="C130" s="266">
        <v>707968005.63</v>
      </c>
      <c r="D130" s="266">
        <v>26706261.800000001</v>
      </c>
      <c r="E130" s="266"/>
      <c r="F130" s="266">
        <v>734674267.42999995</v>
      </c>
      <c r="G130" s="266">
        <v>689108592.32000005</v>
      </c>
      <c r="H130" s="267" t="s">
        <v>797</v>
      </c>
      <c r="I130" s="268">
        <v>689108592.32000005</v>
      </c>
      <c r="J130" s="266">
        <v>1423782859.75</v>
      </c>
      <c r="K130" s="268">
        <v>8746931663.0599995</v>
      </c>
      <c r="L130" s="266">
        <v>1335500000</v>
      </c>
      <c r="M130" s="269">
        <v>10082431663.059999</v>
      </c>
    </row>
    <row r="131" spans="2:15">
      <c r="B131" s="174" t="s">
        <v>727</v>
      </c>
      <c r="C131" s="266">
        <v>735994338.55999994</v>
      </c>
      <c r="D131" s="266">
        <v>27003502</v>
      </c>
      <c r="E131" s="266"/>
      <c r="F131" s="266">
        <v>762997840.55999994</v>
      </c>
      <c r="G131" s="266">
        <v>742139779.20000005</v>
      </c>
      <c r="H131" s="267" t="s">
        <v>797</v>
      </c>
      <c r="I131" s="268">
        <v>742139779.20000005</v>
      </c>
      <c r="J131" s="266">
        <v>1505137619.76</v>
      </c>
      <c r="K131" s="268">
        <v>9033341738.9300003</v>
      </c>
      <c r="L131" s="266">
        <v>1473700000</v>
      </c>
      <c r="M131" s="269">
        <v>10507041738.93</v>
      </c>
    </row>
    <row r="132" spans="2:15">
      <c r="B132" s="174" t="s">
        <v>728</v>
      </c>
      <c r="C132" s="266">
        <v>689036554.03999996</v>
      </c>
      <c r="D132" s="266">
        <v>25352649</v>
      </c>
      <c r="E132" s="266"/>
      <c r="F132" s="266">
        <v>714389203.03999996</v>
      </c>
      <c r="G132" s="266">
        <v>781002893.29999995</v>
      </c>
      <c r="H132" s="267" t="s">
        <v>797</v>
      </c>
      <c r="I132" s="268">
        <v>781002893.29999995</v>
      </c>
      <c r="J132" s="266">
        <v>1495392096.3399999</v>
      </c>
      <c r="K132" s="268">
        <v>8564883020.5699997</v>
      </c>
      <c r="L132" s="266">
        <v>1812600000</v>
      </c>
      <c r="M132" s="269">
        <v>10377483020.57</v>
      </c>
      <c r="O132" s="256"/>
    </row>
    <row r="133" spans="2:15">
      <c r="B133" s="174"/>
      <c r="C133" s="266"/>
      <c r="D133" s="266"/>
      <c r="E133" s="266"/>
      <c r="F133" s="266"/>
      <c r="G133" s="266"/>
      <c r="H133" s="267"/>
      <c r="I133" s="268"/>
      <c r="J133" s="266"/>
      <c r="K133" s="268"/>
      <c r="L133" s="266"/>
      <c r="M133" s="269"/>
      <c r="O133" s="256"/>
    </row>
    <row r="134" spans="2:15">
      <c r="B134" s="244" t="s">
        <v>798</v>
      </c>
      <c r="C134" s="169"/>
      <c r="D134" s="169"/>
      <c r="E134" s="169"/>
      <c r="F134" s="169"/>
      <c r="G134" s="169"/>
      <c r="H134" s="169"/>
      <c r="I134" s="169"/>
      <c r="J134" s="169"/>
      <c r="K134" s="169"/>
      <c r="L134" s="169"/>
      <c r="M134" s="241"/>
    </row>
    <row r="135" spans="2:15">
      <c r="B135" s="199" t="s">
        <v>718</v>
      </c>
      <c r="C135" s="266">
        <v>9510606</v>
      </c>
      <c r="D135" s="169"/>
      <c r="E135" s="169"/>
      <c r="F135" s="169"/>
      <c r="G135" s="169"/>
      <c r="H135" s="169"/>
      <c r="I135" s="169"/>
      <c r="J135" s="169"/>
      <c r="K135" s="169"/>
      <c r="L135" s="169"/>
      <c r="M135" s="241"/>
    </row>
    <row r="136" spans="2:15">
      <c r="B136" s="199" t="s">
        <v>719</v>
      </c>
      <c r="C136" s="270">
        <v>9408669</v>
      </c>
      <c r="D136" s="169"/>
      <c r="E136" s="169"/>
      <c r="F136" s="169"/>
      <c r="G136" s="169"/>
      <c r="H136" s="169"/>
      <c r="I136" s="169"/>
      <c r="J136" s="169"/>
      <c r="K136" s="169"/>
      <c r="L136" s="169"/>
      <c r="M136" s="241"/>
    </row>
    <row r="137" spans="2:15">
      <c r="B137" s="199" t="s">
        <v>720</v>
      </c>
      <c r="C137" s="270">
        <v>9365803</v>
      </c>
      <c r="D137" s="169"/>
      <c r="E137" s="169"/>
      <c r="F137" s="169"/>
      <c r="G137" s="169"/>
      <c r="H137" s="169"/>
      <c r="I137" s="169"/>
      <c r="J137" s="169"/>
      <c r="K137" s="169"/>
      <c r="L137" s="169"/>
      <c r="M137" s="241"/>
    </row>
    <row r="138" spans="2:15">
      <c r="B138" s="174" t="s">
        <v>721</v>
      </c>
      <c r="C138" s="270">
        <v>10063803</v>
      </c>
      <c r="D138" s="169"/>
      <c r="E138" s="169"/>
      <c r="F138" s="169"/>
      <c r="G138" s="234" t="s">
        <v>789</v>
      </c>
      <c r="H138" s="169"/>
      <c r="I138" s="169"/>
      <c r="J138" s="169"/>
      <c r="K138" s="169"/>
      <c r="L138" s="169"/>
      <c r="M138" s="241"/>
    </row>
    <row r="139" spans="2:15">
      <c r="B139" s="199" t="s">
        <v>722</v>
      </c>
      <c r="C139" s="270">
        <v>10698205.41</v>
      </c>
      <c r="D139" s="169"/>
      <c r="E139" s="169"/>
      <c r="F139" s="169"/>
      <c r="G139" s="169" t="s">
        <v>790</v>
      </c>
      <c r="H139" s="169"/>
      <c r="I139" s="169"/>
      <c r="J139" s="169"/>
      <c r="K139" s="169"/>
      <c r="L139" s="169"/>
      <c r="M139" s="241"/>
    </row>
    <row r="140" spans="2:15">
      <c r="B140" s="199" t="s">
        <v>723</v>
      </c>
      <c r="C140" s="270">
        <v>13468779.4</v>
      </c>
      <c r="D140" s="169"/>
      <c r="E140" s="169"/>
      <c r="F140" s="169"/>
      <c r="G140" s="169"/>
      <c r="H140" s="169"/>
      <c r="I140" s="169"/>
      <c r="J140" s="169"/>
      <c r="K140" s="169"/>
      <c r="L140" s="169"/>
      <c r="M140" s="241"/>
    </row>
    <row r="141" spans="2:15">
      <c r="B141" s="199" t="s">
        <v>724</v>
      </c>
      <c r="C141" s="270">
        <v>14533301.92</v>
      </c>
      <c r="D141" s="169"/>
      <c r="E141" s="169"/>
      <c r="F141" s="169"/>
      <c r="G141" s="169"/>
      <c r="H141" s="169"/>
      <c r="I141" s="169"/>
      <c r="J141" s="169"/>
      <c r="K141" s="169"/>
      <c r="L141" s="169"/>
      <c r="M141" s="241"/>
    </row>
    <row r="142" spans="2:15">
      <c r="B142" s="199" t="s">
        <v>725</v>
      </c>
      <c r="C142" s="270">
        <v>13571776.109999999</v>
      </c>
      <c r="D142" s="169"/>
      <c r="E142" s="169"/>
      <c r="F142" s="169"/>
      <c r="G142" s="169"/>
      <c r="H142" s="169"/>
      <c r="I142" s="169"/>
      <c r="J142" s="169"/>
      <c r="K142" s="169"/>
      <c r="L142" s="169"/>
      <c r="M142" s="241"/>
    </row>
    <row r="143" spans="2:15">
      <c r="B143" s="199" t="s">
        <v>726</v>
      </c>
      <c r="C143" s="270">
        <v>14228520</v>
      </c>
      <c r="D143" s="169"/>
      <c r="E143" s="169"/>
      <c r="F143" s="169"/>
      <c r="G143" s="169"/>
      <c r="H143" s="169"/>
      <c r="I143" s="169"/>
      <c r="J143" s="169"/>
      <c r="K143" s="169"/>
      <c r="L143" s="169"/>
      <c r="M143" s="241"/>
    </row>
    <row r="144" spans="2:15">
      <c r="B144" s="199" t="s">
        <v>727</v>
      </c>
      <c r="C144" s="270">
        <v>12974505.91</v>
      </c>
      <c r="D144" s="169"/>
      <c r="E144" s="169"/>
      <c r="F144" s="169"/>
      <c r="G144" s="169"/>
      <c r="H144" s="169"/>
      <c r="I144" s="169"/>
      <c r="J144" s="169"/>
      <c r="K144" s="169"/>
      <c r="L144" s="169"/>
      <c r="M144" s="241"/>
    </row>
    <row r="145" spans="2:13">
      <c r="B145" s="189" t="s">
        <v>728</v>
      </c>
      <c r="C145" s="271">
        <v>14755084.67</v>
      </c>
      <c r="D145" s="250"/>
      <c r="E145" s="250"/>
      <c r="F145" s="250"/>
      <c r="G145" s="250"/>
      <c r="H145" s="250"/>
      <c r="I145" s="250"/>
      <c r="J145" s="250"/>
      <c r="K145" s="250"/>
      <c r="L145" s="250"/>
      <c r="M145" s="251"/>
    </row>
    <row r="146" spans="2:13">
      <c r="B146" s="182" t="s">
        <v>745</v>
      </c>
      <c r="C146" s="201"/>
      <c r="D146" s="169"/>
      <c r="E146" s="169"/>
      <c r="F146" s="169"/>
      <c r="G146" s="169"/>
      <c r="H146" s="169"/>
      <c r="I146" s="169"/>
      <c r="J146" s="169"/>
      <c r="K146" s="169"/>
      <c r="L146" s="169"/>
      <c r="M146" s="169"/>
    </row>
    <row r="147" spans="2:13">
      <c r="B147" s="182" t="s">
        <v>741</v>
      </c>
      <c r="C147" s="201"/>
      <c r="D147" s="169"/>
      <c r="E147" s="169"/>
      <c r="F147" s="169"/>
      <c r="G147" s="169"/>
      <c r="H147" s="169"/>
      <c r="I147" s="169"/>
      <c r="J147" s="169"/>
      <c r="K147" s="169"/>
      <c r="L147" s="169"/>
      <c r="M147" s="169"/>
    </row>
    <row r="148" spans="2:13">
      <c r="B148" s="169" t="s">
        <v>791</v>
      </c>
      <c r="C148" s="201"/>
      <c r="D148" s="169"/>
      <c r="E148" s="169"/>
      <c r="F148" s="169"/>
      <c r="G148" s="169" t="s">
        <v>792</v>
      </c>
      <c r="H148" s="169"/>
      <c r="I148" s="169"/>
      <c r="J148" s="169"/>
      <c r="K148" s="169"/>
      <c r="L148" s="169"/>
      <c r="M148" s="169"/>
    </row>
    <row r="149" spans="2:13">
      <c r="B149" s="169" t="s">
        <v>793</v>
      </c>
      <c r="C149" s="182"/>
      <c r="D149" s="169"/>
      <c r="E149" s="169"/>
      <c r="F149" s="169"/>
      <c r="G149" s="169" t="s">
        <v>794</v>
      </c>
      <c r="H149" s="169"/>
      <c r="I149" s="169"/>
      <c r="J149" s="169"/>
      <c r="K149" s="169"/>
      <c r="L149" s="169"/>
      <c r="M149" s="169"/>
    </row>
    <row r="150" spans="2:13">
      <c r="B150" s="182" t="s">
        <v>744</v>
      </c>
      <c r="C150" s="182"/>
      <c r="D150" s="169"/>
      <c r="E150" s="169"/>
      <c r="F150" s="169"/>
      <c r="G150" s="169" t="s">
        <v>795</v>
      </c>
      <c r="H150" s="169"/>
      <c r="I150" s="169"/>
      <c r="J150" s="169"/>
      <c r="K150" s="169"/>
      <c r="L150" s="169"/>
      <c r="M150" s="169"/>
    </row>
    <row r="151" spans="2:13">
      <c r="B151" s="182"/>
      <c r="C151" s="182"/>
      <c r="D151" s="169"/>
      <c r="E151" s="169"/>
      <c r="F151" s="169"/>
      <c r="G151" s="169"/>
      <c r="H151" s="169"/>
      <c r="I151" s="169"/>
      <c r="J151" s="169"/>
      <c r="K151" s="169"/>
      <c r="L151" s="169"/>
      <c r="M151" s="169"/>
    </row>
    <row r="152" spans="2:13">
      <c r="B152" s="299" t="s">
        <v>799</v>
      </c>
      <c r="C152" s="182"/>
      <c r="D152" s="169"/>
      <c r="E152" s="169"/>
      <c r="F152" s="169"/>
      <c r="G152" s="169"/>
      <c r="H152" s="169"/>
      <c r="I152" s="169"/>
      <c r="J152" s="169"/>
      <c r="K152" s="169"/>
      <c r="L152" s="169"/>
      <c r="M152" s="169"/>
    </row>
    <row r="153" spans="2:13">
      <c r="B153" s="221" t="s">
        <v>750</v>
      </c>
      <c r="C153" s="222"/>
      <c r="D153" s="222"/>
      <c r="E153" s="222"/>
      <c r="F153" s="222"/>
      <c r="G153" s="222"/>
      <c r="H153" s="222"/>
      <c r="I153" s="222"/>
      <c r="J153" s="235"/>
      <c r="K153" s="222"/>
      <c r="L153" s="222"/>
      <c r="M153" s="236"/>
    </row>
    <row r="154" spans="2:13">
      <c r="B154" s="199"/>
      <c r="C154" s="272" t="s">
        <v>775</v>
      </c>
      <c r="D154" s="272" t="s">
        <v>796</v>
      </c>
      <c r="E154" s="272"/>
      <c r="F154" s="273" t="s">
        <v>778</v>
      </c>
      <c r="G154" s="272" t="s">
        <v>779</v>
      </c>
      <c r="H154" s="273" t="s">
        <v>780</v>
      </c>
      <c r="I154" s="273" t="s">
        <v>781</v>
      </c>
      <c r="J154" s="240" t="s">
        <v>346</v>
      </c>
      <c r="K154" s="239" t="s">
        <v>782</v>
      </c>
      <c r="L154" s="239" t="s">
        <v>346</v>
      </c>
      <c r="M154" s="243"/>
    </row>
    <row r="155" spans="2:13">
      <c r="B155" s="199"/>
      <c r="C155" s="274"/>
      <c r="D155" s="274"/>
      <c r="E155" s="274"/>
      <c r="F155" s="274"/>
      <c r="G155" s="274"/>
      <c r="H155" s="274"/>
      <c r="I155" s="274"/>
      <c r="J155" s="239" t="s">
        <v>783</v>
      </c>
      <c r="K155" s="239" t="s">
        <v>784</v>
      </c>
      <c r="L155" s="239" t="s">
        <v>785</v>
      </c>
      <c r="M155" s="243"/>
    </row>
    <row r="156" spans="2:13">
      <c r="B156" s="363" t="s">
        <v>729</v>
      </c>
      <c r="C156" s="371">
        <v>1429860300.1900001</v>
      </c>
      <c r="D156" s="371">
        <v>154692449</v>
      </c>
      <c r="E156" s="364"/>
      <c r="F156" s="364">
        <v>1584552749.1900001</v>
      </c>
      <c r="G156" s="371">
        <v>4319414669.8999996</v>
      </c>
      <c r="H156" s="371">
        <v>1388583542.27</v>
      </c>
      <c r="I156" s="365">
        <v>5707998212.1700001</v>
      </c>
      <c r="J156" s="365">
        <v>7292550961.3600006</v>
      </c>
      <c r="K156" s="364">
        <v>2033900000</v>
      </c>
      <c r="L156" s="365">
        <v>9326450961.3600006</v>
      </c>
      <c r="M156" s="368"/>
    </row>
    <row r="157" spans="2:13">
      <c r="B157" s="174" t="s">
        <v>730</v>
      </c>
      <c r="C157" s="270">
        <v>1463256599.9300001</v>
      </c>
      <c r="D157" s="270">
        <v>129523974.7</v>
      </c>
      <c r="E157" s="266"/>
      <c r="F157" s="266">
        <v>1592780574.6300001</v>
      </c>
      <c r="G157" s="270">
        <v>4123482127.7399998</v>
      </c>
      <c r="H157" s="270">
        <v>1380416342.1199999</v>
      </c>
      <c r="I157" s="268">
        <v>5503898469.8599997</v>
      </c>
      <c r="J157" s="268">
        <v>7096679044.4899998</v>
      </c>
      <c r="K157" s="268">
        <v>2183101118</v>
      </c>
      <c r="L157" s="268">
        <v>9279780162.4899998</v>
      </c>
      <c r="M157" s="243"/>
    </row>
    <row r="158" spans="2:13">
      <c r="B158" s="275" t="s">
        <v>731</v>
      </c>
      <c r="C158" s="270">
        <v>1785357914.7</v>
      </c>
      <c r="D158" s="270">
        <v>118821878.73999999</v>
      </c>
      <c r="E158" s="270"/>
      <c r="F158" s="270">
        <v>1904179793.4400001</v>
      </c>
      <c r="G158" s="270">
        <v>4630980302.0100002</v>
      </c>
      <c r="H158" s="270">
        <v>1413858158.0999999</v>
      </c>
      <c r="I158" s="268">
        <v>6044838460.1099997</v>
      </c>
      <c r="J158" s="268">
        <v>7949018253.5499992</v>
      </c>
      <c r="K158" s="270">
        <v>2752825107</v>
      </c>
      <c r="L158" s="268">
        <v>10701843360.549999</v>
      </c>
      <c r="M158" s="243"/>
    </row>
    <row r="159" spans="2:13">
      <c r="B159" s="276"/>
      <c r="C159" s="277"/>
      <c r="D159" s="277"/>
      <c r="E159" s="277"/>
      <c r="F159" s="277"/>
      <c r="G159" s="277"/>
      <c r="H159" s="277"/>
      <c r="I159" s="277"/>
      <c r="J159" s="277"/>
      <c r="K159" s="277"/>
      <c r="L159" s="277"/>
      <c r="M159" s="278"/>
    </row>
    <row r="160" spans="2:13">
      <c r="B160" s="279" t="s">
        <v>732</v>
      </c>
      <c r="C160" s="280" t="s">
        <v>775</v>
      </c>
      <c r="D160" s="280" t="s">
        <v>796</v>
      </c>
      <c r="E160" s="280"/>
      <c r="F160" s="281" t="s">
        <v>778</v>
      </c>
      <c r="G160" s="280" t="s">
        <v>779</v>
      </c>
      <c r="H160" s="281" t="s">
        <v>780</v>
      </c>
      <c r="I160" s="281" t="s">
        <v>781</v>
      </c>
      <c r="J160" s="282" t="s">
        <v>800</v>
      </c>
      <c r="K160" s="282" t="s">
        <v>645</v>
      </c>
      <c r="L160" s="281" t="s">
        <v>734</v>
      </c>
      <c r="M160" s="283" t="s">
        <v>801</v>
      </c>
    </row>
    <row r="161" spans="2:13">
      <c r="B161" s="174" t="s">
        <v>737</v>
      </c>
      <c r="C161" s="270">
        <v>2088188914.9800007</v>
      </c>
      <c r="D161" s="270">
        <v>103984977.14000002</v>
      </c>
      <c r="E161" s="284"/>
      <c r="F161" s="270">
        <v>2192173892.1200008</v>
      </c>
      <c r="G161" s="270">
        <v>5315606905.250001</v>
      </c>
      <c r="H161" s="270">
        <v>1204716251.6599982</v>
      </c>
      <c r="I161" s="317">
        <v>6520323156.9099989</v>
      </c>
      <c r="J161" s="317">
        <v>8712497049.0299988</v>
      </c>
      <c r="K161" s="318">
        <v>16718673.850000003</v>
      </c>
      <c r="L161" s="317">
        <v>3043936193.7100015</v>
      </c>
      <c r="M161" s="319">
        <v>11773151916.59</v>
      </c>
    </row>
    <row r="162" spans="2:13">
      <c r="B162" s="174" t="s">
        <v>738</v>
      </c>
      <c r="C162" s="270">
        <v>1981594072.3</v>
      </c>
      <c r="D162" s="270">
        <v>101429150.48</v>
      </c>
      <c r="E162" s="284"/>
      <c r="F162" s="270">
        <v>2083023222.78</v>
      </c>
      <c r="G162" s="270">
        <v>5127198161.4300003</v>
      </c>
      <c r="H162" s="270">
        <v>1236961875.5799999</v>
      </c>
      <c r="I162" s="317">
        <v>6364160037.0100002</v>
      </c>
      <c r="J162" s="317">
        <v>8447183259.79</v>
      </c>
      <c r="K162" s="318">
        <v>16568616.880000001</v>
      </c>
      <c r="L162" s="317">
        <v>3139112049.46</v>
      </c>
      <c r="M162" s="319">
        <v>11602863926.129999</v>
      </c>
    </row>
    <row r="163" spans="2:13">
      <c r="B163" s="174" t="s">
        <v>739</v>
      </c>
      <c r="C163" s="270">
        <v>2005253339.55</v>
      </c>
      <c r="D163" s="270">
        <v>102355664.61</v>
      </c>
      <c r="E163" s="284"/>
      <c r="F163" s="270">
        <v>2107609004.1600001</v>
      </c>
      <c r="G163" s="270">
        <v>4844366563.6499996</v>
      </c>
      <c r="H163" s="270">
        <v>1243669703.77</v>
      </c>
      <c r="I163" s="317">
        <v>6088036267.4200001</v>
      </c>
      <c r="J163" s="317">
        <v>8195645271.5799999</v>
      </c>
      <c r="K163" s="318">
        <v>16002440.42</v>
      </c>
      <c r="L163" s="317">
        <v>3487069943.6599998</v>
      </c>
      <c r="M163" s="319">
        <v>11698717655.66</v>
      </c>
    </row>
    <row r="164" spans="2:13">
      <c r="B164" s="174" t="s">
        <v>740</v>
      </c>
      <c r="C164" s="270">
        <v>2142135695.48</v>
      </c>
      <c r="D164" s="270">
        <v>104447647.75</v>
      </c>
      <c r="E164" s="270"/>
      <c r="F164" s="270">
        <v>2246583343.23</v>
      </c>
      <c r="G164" s="270">
        <v>4918980015.1499996</v>
      </c>
      <c r="H164" s="270">
        <v>1370238848.2</v>
      </c>
      <c r="I164" s="317">
        <v>6289218863.3500004</v>
      </c>
      <c r="J164" s="317">
        <v>8535802206.5799999</v>
      </c>
      <c r="K164" s="318">
        <v>16858041.780000001</v>
      </c>
      <c r="L164" s="317">
        <v>3954440735.9000001</v>
      </c>
      <c r="M164" s="319">
        <v>12507100984.26</v>
      </c>
    </row>
    <row r="165" spans="2:13">
      <c r="B165" s="174" t="s">
        <v>521</v>
      </c>
      <c r="C165" s="270">
        <v>2247741985.3899999</v>
      </c>
      <c r="D165" s="270">
        <v>119462970.42</v>
      </c>
      <c r="E165" s="270"/>
      <c r="F165" s="270">
        <v>2367204955.8099999</v>
      </c>
      <c r="G165" s="270">
        <v>4966909221.4499998</v>
      </c>
      <c r="H165" s="270">
        <v>1787793796.8299999</v>
      </c>
      <c r="I165" s="317">
        <v>6754703018.2799997</v>
      </c>
      <c r="J165" s="317">
        <v>9121907974.0900002</v>
      </c>
      <c r="K165" s="318">
        <v>14971053</v>
      </c>
      <c r="L165" s="317">
        <v>4436561168.8299999</v>
      </c>
      <c r="M165" s="319">
        <v>13573440195.92</v>
      </c>
    </row>
    <row r="166" spans="2:13">
      <c r="B166" s="174" t="s">
        <v>522</v>
      </c>
      <c r="C166" s="270">
        <v>2707517999.8600001</v>
      </c>
      <c r="D166" s="270">
        <v>128887707.41</v>
      </c>
      <c r="E166" s="270"/>
      <c r="F166" s="270">
        <v>2836405707.27</v>
      </c>
      <c r="G166" s="270">
        <v>5179039991.1599998</v>
      </c>
      <c r="H166" s="270">
        <v>1843118165.5599999</v>
      </c>
      <c r="I166" s="317">
        <v>7022158156.7200003</v>
      </c>
      <c r="J166" s="317">
        <v>9858563863.9899998</v>
      </c>
      <c r="K166" s="318">
        <v>14228777.23</v>
      </c>
      <c r="L166" s="317">
        <v>4577775055.6899996</v>
      </c>
      <c r="M166" s="319">
        <v>14450567696.91</v>
      </c>
    </row>
    <row r="167" spans="2:13">
      <c r="B167" s="174" t="s">
        <v>523</v>
      </c>
      <c r="C167" s="270">
        <v>3434664506.3800001</v>
      </c>
      <c r="D167" s="270">
        <v>159891297.72</v>
      </c>
      <c r="E167" s="270"/>
      <c r="F167" s="270">
        <v>3594555804.0999999</v>
      </c>
      <c r="G167" s="270">
        <v>5146443589.7200003</v>
      </c>
      <c r="H167" s="270">
        <v>2822505250.4299998</v>
      </c>
      <c r="I167" s="317">
        <v>7968948840.1499996</v>
      </c>
      <c r="J167" s="317">
        <v>11563504644.25</v>
      </c>
      <c r="K167" s="317">
        <v>75847809.620000005</v>
      </c>
      <c r="L167" s="317">
        <v>5074830443.2399998</v>
      </c>
      <c r="M167" s="477">
        <v>16714182897.110001</v>
      </c>
    </row>
    <row r="168" spans="2:13">
      <c r="B168" s="174" t="s">
        <v>146</v>
      </c>
      <c r="C168" s="270">
        <v>3921177642.5799999</v>
      </c>
      <c r="D168" s="270">
        <v>97075859.859999999</v>
      </c>
      <c r="E168" s="270"/>
      <c r="F168" s="270">
        <v>4018253502.4400001</v>
      </c>
      <c r="G168" s="270">
        <v>5204902851.5900002</v>
      </c>
      <c r="H168" s="270">
        <v>2942450136.71</v>
      </c>
      <c r="I168" s="317">
        <v>8147352988.3000002</v>
      </c>
      <c r="J168" s="317">
        <v>12165606490.74</v>
      </c>
      <c r="K168" s="317">
        <v>131296721.59999999</v>
      </c>
      <c r="L168" s="317">
        <v>5445618444.1099997</v>
      </c>
      <c r="M168" s="477">
        <v>17742521656.450001</v>
      </c>
    </row>
    <row r="169" spans="2:13">
      <c r="B169" s="174" t="s">
        <v>148</v>
      </c>
      <c r="C169" s="270">
        <v>4381732538.1000004</v>
      </c>
      <c r="D169" s="270">
        <v>93727621.939999998</v>
      </c>
      <c r="E169" s="270"/>
      <c r="F169" s="270">
        <v>4475460160.04</v>
      </c>
      <c r="G169" s="270">
        <v>5506656832.2200003</v>
      </c>
      <c r="H169" s="270">
        <v>3053456945.98</v>
      </c>
      <c r="I169" s="317">
        <v>8560113778.1999998</v>
      </c>
      <c r="J169" s="317">
        <v>13035573938.24</v>
      </c>
      <c r="K169" s="317">
        <v>108870654.18000001</v>
      </c>
      <c r="L169" s="317">
        <v>5916294134.25</v>
      </c>
      <c r="M169" s="477">
        <v>19060738726.669998</v>
      </c>
    </row>
    <row r="170" spans="2:13">
      <c r="B170" s="174"/>
      <c r="C170" s="176"/>
      <c r="D170" s="176"/>
      <c r="E170" s="176"/>
      <c r="F170" s="176"/>
      <c r="G170" s="176"/>
      <c r="H170" s="176"/>
      <c r="I170" s="175"/>
      <c r="J170" s="175"/>
      <c r="K170" s="176"/>
      <c r="L170" s="175"/>
      <c r="M170" s="243"/>
    </row>
    <row r="171" spans="2:13">
      <c r="B171" s="174"/>
      <c r="C171" s="176"/>
      <c r="D171" s="176"/>
      <c r="E171" s="176"/>
      <c r="F171" s="176"/>
      <c r="G171" s="176"/>
      <c r="H171" s="176"/>
      <c r="I171" s="175"/>
      <c r="J171" s="175"/>
      <c r="K171" s="176"/>
      <c r="L171" s="175"/>
      <c r="M171" s="243"/>
    </row>
    <row r="172" spans="2:13">
      <c r="B172" s="244" t="s">
        <v>786</v>
      </c>
      <c r="C172" s="245"/>
      <c r="D172" s="245"/>
      <c r="E172" s="245"/>
      <c r="F172" s="245"/>
      <c r="G172" s="245"/>
      <c r="H172" s="245"/>
      <c r="I172" s="245"/>
      <c r="J172" s="245"/>
      <c r="K172" s="263" t="s">
        <v>754</v>
      </c>
      <c r="L172" s="245"/>
      <c r="M172" s="248" t="s">
        <v>346</v>
      </c>
    </row>
    <row r="173" spans="2:13">
      <c r="B173" s="199"/>
      <c r="C173" s="272" t="s">
        <v>775</v>
      </c>
      <c r="D173" s="272" t="s">
        <v>796</v>
      </c>
      <c r="E173" s="272"/>
      <c r="F173" s="273" t="s">
        <v>778</v>
      </c>
      <c r="G173" s="272" t="s">
        <v>779</v>
      </c>
      <c r="H173" s="273" t="s">
        <v>780</v>
      </c>
      <c r="I173" s="273" t="s">
        <v>781</v>
      </c>
      <c r="J173" s="240" t="s">
        <v>702</v>
      </c>
      <c r="K173" s="239" t="s">
        <v>646</v>
      </c>
      <c r="L173" s="273" t="s">
        <v>782</v>
      </c>
      <c r="M173" s="286"/>
    </row>
    <row r="174" spans="2:13">
      <c r="B174" s="199"/>
      <c r="C174" s="274"/>
      <c r="D174" s="287"/>
      <c r="E174" s="287"/>
      <c r="F174" s="274"/>
      <c r="G174" s="274"/>
      <c r="H174" s="274"/>
      <c r="I174" s="274"/>
      <c r="J174" s="240" t="s">
        <v>783</v>
      </c>
      <c r="K174" s="239" t="s">
        <v>787</v>
      </c>
      <c r="L174" s="273" t="s">
        <v>784</v>
      </c>
      <c r="M174" s="286"/>
    </row>
    <row r="175" spans="2:13">
      <c r="B175" s="174" t="s">
        <v>729</v>
      </c>
      <c r="C175" s="288">
        <v>656913329</v>
      </c>
      <c r="D175" s="288">
        <v>23915012.199999999</v>
      </c>
      <c r="E175" s="260"/>
      <c r="F175" s="260">
        <v>680828341.20000005</v>
      </c>
      <c r="G175" s="288">
        <v>864226398.5</v>
      </c>
      <c r="H175" s="320">
        <v>0</v>
      </c>
      <c r="I175" s="260">
        <v>864226398.5</v>
      </c>
      <c r="J175" s="260">
        <v>1545054739.7</v>
      </c>
      <c r="K175" s="289">
        <v>8837605701.0600014</v>
      </c>
      <c r="L175" s="261">
        <v>2033900000</v>
      </c>
      <c r="M175" s="290">
        <v>10871505701.060001</v>
      </c>
    </row>
    <row r="176" spans="2:13">
      <c r="B176" s="174" t="s">
        <v>730</v>
      </c>
      <c r="C176" s="288">
        <v>567399904.89999998</v>
      </c>
      <c r="D176" s="288">
        <v>21021089.800000001</v>
      </c>
      <c r="E176" s="260"/>
      <c r="F176" s="260">
        <v>588420994.70000005</v>
      </c>
      <c r="G176" s="288">
        <v>877483279</v>
      </c>
      <c r="H176" s="320">
        <v>0</v>
      </c>
      <c r="I176" s="260">
        <v>877483279</v>
      </c>
      <c r="J176" s="260">
        <v>1465904273.7</v>
      </c>
      <c r="K176" s="289">
        <v>8562583318.1899996</v>
      </c>
      <c r="L176" s="268">
        <v>2183101118</v>
      </c>
      <c r="M176" s="290">
        <v>10745684436.189999</v>
      </c>
    </row>
    <row r="177" spans="2:13">
      <c r="B177" s="275" t="s">
        <v>731</v>
      </c>
      <c r="C177" s="288">
        <v>494124051.30000001</v>
      </c>
      <c r="D177" s="288">
        <v>19115442.5</v>
      </c>
      <c r="E177" s="260"/>
      <c r="F177" s="260">
        <v>513239493.80000001</v>
      </c>
      <c r="G177" s="260">
        <v>880965643.70000005</v>
      </c>
      <c r="H177" s="320">
        <v>0</v>
      </c>
      <c r="I177" s="260">
        <v>880965643.70000005</v>
      </c>
      <c r="J177" s="260">
        <v>1394205137.5</v>
      </c>
      <c r="K177" s="289">
        <v>9343223391.0499992</v>
      </c>
      <c r="L177" s="270">
        <v>2752825107</v>
      </c>
      <c r="M177" s="290">
        <v>12096048498.049999</v>
      </c>
    </row>
    <row r="178" spans="2:13">
      <c r="B178" s="276"/>
      <c r="C178" s="291"/>
      <c r="D178" s="291"/>
      <c r="E178" s="291"/>
      <c r="F178" s="291"/>
      <c r="G178" s="291"/>
      <c r="H178" s="291"/>
      <c r="I178" s="291"/>
      <c r="J178" s="291"/>
      <c r="K178" s="291"/>
      <c r="L178" s="291"/>
      <c r="M178" s="292"/>
    </row>
    <row r="179" spans="2:13">
      <c r="B179" s="279" t="s">
        <v>732</v>
      </c>
      <c r="C179" s="280" t="s">
        <v>775</v>
      </c>
      <c r="D179" s="280" t="s">
        <v>796</v>
      </c>
      <c r="E179" s="280"/>
      <c r="F179" s="281" t="s">
        <v>778</v>
      </c>
      <c r="G179" s="280" t="s">
        <v>779</v>
      </c>
      <c r="H179" s="281" t="s">
        <v>780</v>
      </c>
      <c r="I179" s="281" t="s">
        <v>781</v>
      </c>
      <c r="J179" s="282" t="s">
        <v>800</v>
      </c>
      <c r="K179" s="282" t="s">
        <v>802</v>
      </c>
      <c r="L179" s="281" t="s">
        <v>734</v>
      </c>
      <c r="M179" s="283" t="s">
        <v>803</v>
      </c>
    </row>
    <row r="180" spans="2:13">
      <c r="B180" s="293" t="s">
        <v>737</v>
      </c>
      <c r="C180" s="260">
        <v>444029284.70000041</v>
      </c>
      <c r="D180" s="260">
        <v>16448624.699999981</v>
      </c>
      <c r="E180" s="260"/>
      <c r="F180" s="260">
        <v>460477909.40000039</v>
      </c>
      <c r="G180" s="260">
        <v>880418080.49999988</v>
      </c>
      <c r="H180" s="176">
        <v>0</v>
      </c>
      <c r="I180" s="260">
        <v>880418080.49999988</v>
      </c>
      <c r="J180" s="260">
        <v>1340895989.9000003</v>
      </c>
      <c r="K180" s="260">
        <v>10053393038.929998</v>
      </c>
      <c r="L180" s="260">
        <v>38361124.100000009</v>
      </c>
      <c r="M180" s="285">
        <v>13152409030.59</v>
      </c>
    </row>
    <row r="181" spans="2:13">
      <c r="B181" s="293" t="s">
        <v>738</v>
      </c>
      <c r="C181" s="260">
        <v>484120873.98000002</v>
      </c>
      <c r="D181" s="260">
        <v>16143997.27</v>
      </c>
      <c r="E181" s="260"/>
      <c r="F181" s="260">
        <v>500264871.25</v>
      </c>
      <c r="G181" s="260">
        <v>915055635.88</v>
      </c>
      <c r="H181" s="176">
        <v>0</v>
      </c>
      <c r="I181" s="260">
        <v>915055635.88</v>
      </c>
      <c r="J181" s="260">
        <v>1415320507.1300001</v>
      </c>
      <c r="K181" s="260">
        <v>9862503766.9200001</v>
      </c>
      <c r="L181" s="260">
        <v>40183134.509999998</v>
      </c>
      <c r="M181" s="285">
        <v>13058367567.769999</v>
      </c>
    </row>
    <row r="182" spans="2:13">
      <c r="B182" s="293" t="s">
        <v>739</v>
      </c>
      <c r="C182" s="260">
        <v>494513004.68000001</v>
      </c>
      <c r="D182" s="260">
        <v>16477195.789999999</v>
      </c>
      <c r="E182" s="260"/>
      <c r="F182" s="260">
        <v>510990200.47000003</v>
      </c>
      <c r="G182" s="260">
        <v>929032414.45000005</v>
      </c>
      <c r="H182" s="176">
        <v>0</v>
      </c>
      <c r="I182" s="260">
        <v>929032414.45000005</v>
      </c>
      <c r="J182" s="260">
        <v>1440022614.9200001</v>
      </c>
      <c r="K182" s="260">
        <v>9635667886.5</v>
      </c>
      <c r="L182" s="260">
        <v>44642304.009999998</v>
      </c>
      <c r="M182" s="285">
        <v>13183382574.59</v>
      </c>
    </row>
    <row r="183" spans="2:13">
      <c r="B183" s="174" t="s">
        <v>740</v>
      </c>
      <c r="C183" s="260">
        <v>512660643.18000001</v>
      </c>
      <c r="D183" s="260">
        <v>16287445.18</v>
      </c>
      <c r="E183" s="260"/>
      <c r="F183" s="260">
        <v>528948088.36000001</v>
      </c>
      <c r="G183" s="260">
        <v>942085947.54999995</v>
      </c>
      <c r="H183" s="176">
        <v>0</v>
      </c>
      <c r="I183" s="260">
        <v>942085947.54999995</v>
      </c>
      <c r="J183" s="260">
        <v>1471034035.9100001</v>
      </c>
      <c r="K183" s="260">
        <v>10006836242.49</v>
      </c>
      <c r="L183" s="260">
        <v>48802753.630000003</v>
      </c>
      <c r="M183" s="285">
        <v>14026937773.799999</v>
      </c>
    </row>
    <row r="184" spans="2:13">
      <c r="B184" s="174" t="s">
        <v>521</v>
      </c>
      <c r="C184" s="260">
        <v>521358290.80000001</v>
      </c>
      <c r="D184" s="260">
        <v>17799421.199999999</v>
      </c>
      <c r="E184" s="260"/>
      <c r="F184" s="260">
        <v>539157712</v>
      </c>
      <c r="G184" s="260">
        <v>911124051.5</v>
      </c>
      <c r="H184" s="176">
        <v>0</v>
      </c>
      <c r="I184" s="260">
        <v>911124051.5</v>
      </c>
      <c r="J184" s="260">
        <v>1450281763.5</v>
      </c>
      <c r="K184" s="260">
        <v>10572189737.59</v>
      </c>
      <c r="L184" s="260">
        <v>53945606.399999999</v>
      </c>
      <c r="M184" s="285">
        <v>15077667565.82</v>
      </c>
    </row>
    <row r="185" spans="2:13">
      <c r="B185" s="174" t="s">
        <v>522</v>
      </c>
      <c r="C185" s="260">
        <v>595270317.5</v>
      </c>
      <c r="D185" s="260">
        <v>18163631.600000001</v>
      </c>
      <c r="E185" s="260"/>
      <c r="F185" s="260">
        <v>613433949.10000002</v>
      </c>
      <c r="G185" s="260">
        <v>920942919.60000002</v>
      </c>
      <c r="H185" s="176">
        <v>0</v>
      </c>
      <c r="I185" s="260">
        <v>920942919.60000002</v>
      </c>
      <c r="J185" s="260">
        <v>1534376868.7</v>
      </c>
      <c r="K185" s="260">
        <v>10656284842.790001</v>
      </c>
      <c r="L185" s="260">
        <v>58203759.100000001</v>
      </c>
      <c r="M185" s="285">
        <v>16043148324.709999</v>
      </c>
    </row>
    <row r="186" spans="2:13">
      <c r="B186" s="174" t="s">
        <v>523</v>
      </c>
      <c r="C186" s="260">
        <v>621265989.20000005</v>
      </c>
      <c r="D186" s="260">
        <v>21016479</v>
      </c>
      <c r="E186" s="260"/>
      <c r="F186" s="260">
        <v>642282468.20000005</v>
      </c>
      <c r="G186" s="260">
        <v>867856016.20000005</v>
      </c>
      <c r="H186" s="176">
        <v>0</v>
      </c>
      <c r="I186" s="260">
        <v>867856016.20000005</v>
      </c>
      <c r="J186" s="260">
        <v>1510138484.4000001</v>
      </c>
      <c r="K186" s="260">
        <v>13149490938.27</v>
      </c>
      <c r="L186" s="260">
        <v>54135481.5</v>
      </c>
      <c r="M186" s="285">
        <v>18278456863.010002</v>
      </c>
    </row>
    <row r="187" spans="2:13">
      <c r="B187" s="174" t="s">
        <v>146</v>
      </c>
      <c r="C187" s="260">
        <v>655931365.10000002</v>
      </c>
      <c r="D187" s="260">
        <v>14179368.1</v>
      </c>
      <c r="E187" s="260"/>
      <c r="F187" s="260">
        <v>670110733.20000005</v>
      </c>
      <c r="G187" s="260">
        <v>902290469.79999995</v>
      </c>
      <c r="H187" s="176">
        <v>0</v>
      </c>
      <c r="I187" s="260">
        <v>902290469.79999995</v>
      </c>
      <c r="J187" s="260">
        <v>1572401203</v>
      </c>
      <c r="K187" s="260">
        <v>13869304415.34</v>
      </c>
      <c r="L187" s="260">
        <v>58799235.700000003</v>
      </c>
      <c r="M187" s="285">
        <v>19373722095.150002</v>
      </c>
    </row>
    <row r="188" spans="2:13">
      <c r="B188" s="174" t="s">
        <v>148</v>
      </c>
      <c r="C188" s="260">
        <v>727263320.51999998</v>
      </c>
      <c r="D188" s="260">
        <v>13418551.300000001</v>
      </c>
      <c r="E188" s="260"/>
      <c r="F188" s="260">
        <v>740681871.82000005</v>
      </c>
      <c r="G188" s="260">
        <v>911842523.89999998</v>
      </c>
      <c r="H188" s="176">
        <v>0</v>
      </c>
      <c r="I188" s="260">
        <v>911842523.89999998</v>
      </c>
      <c r="J188" s="260">
        <v>1652524395.72</v>
      </c>
      <c r="K188" s="260">
        <v>14796968988.139999</v>
      </c>
      <c r="L188" s="260">
        <v>62989215.270000003</v>
      </c>
      <c r="M188" s="285">
        <v>19060738726.669998</v>
      </c>
    </row>
    <row r="189" spans="2:13">
      <c r="B189" s="174"/>
      <c r="C189" s="176"/>
      <c r="D189" s="176"/>
      <c r="E189" s="176"/>
      <c r="F189" s="176"/>
      <c r="G189" s="176"/>
      <c r="H189" s="176"/>
      <c r="I189" s="175"/>
      <c r="J189" s="176"/>
      <c r="K189" s="175"/>
      <c r="L189" s="176"/>
      <c r="M189" s="177"/>
    </row>
    <row r="190" spans="2:13">
      <c r="B190" s="174" t="s">
        <v>802</v>
      </c>
      <c r="C190" s="176" t="s">
        <v>804</v>
      </c>
      <c r="D190" s="176"/>
      <c r="E190" s="176"/>
      <c r="F190" s="176"/>
      <c r="G190" s="176"/>
      <c r="H190" s="176"/>
      <c r="I190" s="175"/>
      <c r="J190" s="176"/>
      <c r="K190" s="175"/>
      <c r="L190" s="176"/>
      <c r="M190" s="177"/>
    </row>
    <row r="191" spans="2:13">
      <c r="B191" s="174" t="s">
        <v>803</v>
      </c>
      <c r="C191" s="176" t="s">
        <v>805</v>
      </c>
      <c r="D191" s="176"/>
      <c r="E191" s="176"/>
      <c r="F191" s="176"/>
      <c r="G191" s="176"/>
      <c r="H191" s="176"/>
      <c r="I191" s="175"/>
      <c r="J191" s="176"/>
      <c r="K191" s="175"/>
      <c r="L191" s="176"/>
      <c r="M191" s="177"/>
    </row>
    <row r="192" spans="2:13">
      <c r="B192" s="174"/>
      <c r="C192" s="176"/>
      <c r="D192" s="176"/>
      <c r="E192" s="176"/>
      <c r="F192" s="176"/>
      <c r="G192" s="176"/>
      <c r="H192" s="176"/>
      <c r="I192" s="175"/>
      <c r="J192" s="176"/>
      <c r="K192" s="175"/>
      <c r="L192" s="176"/>
      <c r="M192" s="177"/>
    </row>
    <row r="193" spans="2:13">
      <c r="B193" s="174"/>
      <c r="C193" s="176"/>
      <c r="D193" s="176"/>
      <c r="E193" s="176"/>
      <c r="F193" s="176"/>
      <c r="G193" s="176"/>
      <c r="H193" s="176"/>
      <c r="I193" s="175"/>
      <c r="J193" s="176"/>
      <c r="K193" s="175"/>
      <c r="L193" s="176"/>
      <c r="M193" s="177"/>
    </row>
    <row r="194" spans="2:13">
      <c r="B194" s="244" t="s">
        <v>798</v>
      </c>
      <c r="C194" s="169"/>
      <c r="D194" s="169"/>
      <c r="E194" s="169"/>
      <c r="F194" s="169"/>
      <c r="G194" s="169"/>
      <c r="H194" s="169"/>
      <c r="I194" s="169"/>
      <c r="J194" s="169"/>
      <c r="K194" s="169"/>
      <c r="L194" s="169"/>
      <c r="M194" s="241"/>
    </row>
    <row r="195" spans="2:13">
      <c r="B195" s="199" t="s">
        <v>729</v>
      </c>
      <c r="C195" s="270">
        <v>16009407.9</v>
      </c>
      <c r="D195" s="169"/>
      <c r="E195" s="169"/>
      <c r="F195" s="169"/>
      <c r="G195" s="169"/>
      <c r="H195" s="169"/>
      <c r="I195" s="169"/>
      <c r="J195" s="169"/>
      <c r="K195" s="169"/>
      <c r="L195" s="169"/>
      <c r="M195" s="241"/>
    </row>
    <row r="196" spans="2:13">
      <c r="B196" s="199" t="s">
        <v>730</v>
      </c>
      <c r="C196" s="270">
        <v>16340036.140000001</v>
      </c>
      <c r="D196" s="169"/>
      <c r="E196" s="169"/>
      <c r="F196" s="169"/>
      <c r="G196" s="169"/>
      <c r="H196" s="169"/>
      <c r="I196" s="169"/>
      <c r="J196" s="169"/>
      <c r="K196" s="169"/>
      <c r="L196" s="169"/>
      <c r="M196" s="241"/>
    </row>
    <row r="197" spans="2:13">
      <c r="B197" s="199" t="s">
        <v>731</v>
      </c>
      <c r="C197" s="270">
        <v>15887150.27</v>
      </c>
      <c r="D197" s="169"/>
      <c r="E197" s="169"/>
      <c r="F197" s="169"/>
      <c r="G197" s="169"/>
      <c r="H197" s="169"/>
      <c r="I197" s="169"/>
      <c r="J197" s="169"/>
      <c r="K197" s="169"/>
      <c r="L197" s="169"/>
      <c r="M197" s="241"/>
    </row>
    <row r="198" spans="2:13">
      <c r="B198" s="199" t="s">
        <v>737</v>
      </c>
      <c r="C198" s="270">
        <v>16718673.850000003</v>
      </c>
      <c r="D198" s="169"/>
      <c r="E198" s="169"/>
      <c r="F198" s="169"/>
      <c r="G198" s="169"/>
      <c r="H198" s="169"/>
      <c r="I198" s="169"/>
      <c r="J198" s="169"/>
      <c r="K198" s="169"/>
      <c r="L198" s="169"/>
      <c r="M198" s="241"/>
    </row>
    <row r="199" spans="2:13">
      <c r="B199" s="199" t="s">
        <v>738</v>
      </c>
      <c r="C199" s="270">
        <v>16568616.880000001</v>
      </c>
      <c r="D199" s="169"/>
      <c r="E199" s="169"/>
      <c r="F199" s="169"/>
      <c r="G199" s="169"/>
      <c r="H199" s="169"/>
      <c r="I199" s="169"/>
      <c r="J199" s="169"/>
      <c r="K199" s="169"/>
      <c r="L199" s="169"/>
      <c r="M199" s="241"/>
    </row>
    <row r="200" spans="2:13">
      <c r="B200" s="199" t="s">
        <v>739</v>
      </c>
      <c r="C200" s="270">
        <v>16002440.42</v>
      </c>
      <c r="D200" s="169"/>
      <c r="E200" s="169"/>
      <c r="F200" s="169"/>
      <c r="G200" s="169"/>
      <c r="H200" s="169"/>
      <c r="I200" s="169"/>
      <c r="J200" s="169"/>
      <c r="K200" s="169"/>
      <c r="L200" s="169"/>
      <c r="M200" s="241"/>
    </row>
    <row r="201" spans="2:13">
      <c r="B201" s="199" t="s">
        <v>740</v>
      </c>
      <c r="C201" s="270">
        <v>16858041.780000001</v>
      </c>
      <c r="D201" s="169"/>
      <c r="E201" s="169"/>
      <c r="F201" s="169"/>
      <c r="G201" s="169"/>
      <c r="H201" s="169"/>
      <c r="I201" s="169"/>
      <c r="J201" s="169"/>
      <c r="K201" s="169"/>
      <c r="L201" s="169"/>
      <c r="M201" s="241"/>
    </row>
    <row r="202" spans="2:13">
      <c r="B202" s="199" t="s">
        <v>521</v>
      </c>
      <c r="C202" s="270">
        <v>14971053</v>
      </c>
      <c r="D202" s="169"/>
      <c r="E202" s="169"/>
      <c r="F202" s="169"/>
      <c r="G202" s="169"/>
      <c r="H202" s="169"/>
      <c r="I202" s="169"/>
      <c r="J202" s="169"/>
      <c r="K202" s="169"/>
      <c r="L202" s="169"/>
      <c r="M202" s="241"/>
    </row>
    <row r="203" spans="2:13">
      <c r="B203" s="199" t="s">
        <v>522</v>
      </c>
      <c r="C203" s="270">
        <v>14228777.23</v>
      </c>
      <c r="D203" s="169"/>
      <c r="E203" s="169"/>
      <c r="F203" s="169"/>
      <c r="G203" s="169"/>
      <c r="H203" s="169"/>
      <c r="I203" s="169"/>
      <c r="J203" s="169"/>
      <c r="K203" s="169"/>
      <c r="L203" s="169"/>
      <c r="M203" s="241"/>
    </row>
    <row r="204" spans="2:13">
      <c r="B204" s="199" t="s">
        <v>523</v>
      </c>
      <c r="C204" s="270">
        <v>75847809.620000005</v>
      </c>
      <c r="D204" s="169"/>
      <c r="E204" s="169"/>
      <c r="F204" s="169"/>
      <c r="G204" s="169"/>
      <c r="H204" s="169"/>
      <c r="I204" s="169"/>
      <c r="J204" s="169"/>
      <c r="K204" s="169"/>
      <c r="L204" s="169"/>
      <c r="M204" s="241"/>
    </row>
    <row r="205" spans="2:13">
      <c r="B205" s="199" t="s">
        <v>146</v>
      </c>
      <c r="C205" s="270">
        <v>131296721.59999999</v>
      </c>
      <c r="D205" s="169"/>
      <c r="E205" s="169"/>
      <c r="F205" s="169"/>
      <c r="G205" s="169"/>
      <c r="H205" s="169"/>
      <c r="I205" s="169"/>
      <c r="J205" s="169"/>
      <c r="K205" s="169"/>
      <c r="L205" s="169"/>
      <c r="M205" s="241"/>
    </row>
    <row r="206" spans="2:13">
      <c r="B206" s="189" t="s">
        <v>148</v>
      </c>
      <c r="C206" s="271">
        <v>108870654.18000001</v>
      </c>
      <c r="D206" s="250"/>
      <c r="E206" s="250"/>
      <c r="F206" s="250"/>
      <c r="G206" s="250"/>
      <c r="H206" s="250"/>
      <c r="I206" s="250"/>
      <c r="J206" s="250"/>
      <c r="K206" s="250"/>
      <c r="L206" s="250"/>
      <c r="M206" s="251"/>
    </row>
    <row r="207" spans="2:13">
      <c r="B207" s="168" t="s">
        <v>546</v>
      </c>
      <c r="C207" s="201"/>
      <c r="D207" s="169"/>
      <c r="E207" s="169"/>
      <c r="F207" s="169"/>
      <c r="G207" s="169"/>
      <c r="H207" s="169"/>
      <c r="I207" s="169"/>
      <c r="J207" s="169"/>
      <c r="K207" s="169"/>
      <c r="L207" s="169"/>
      <c r="M207" s="169"/>
    </row>
    <row r="208" spans="2:13">
      <c r="B208" s="139" t="s">
        <v>806</v>
      </c>
      <c r="C208" s="201"/>
      <c r="D208" s="169"/>
      <c r="E208" s="169"/>
      <c r="F208" s="169"/>
      <c r="G208" s="169"/>
      <c r="H208" s="169"/>
      <c r="I208" s="169"/>
      <c r="J208" s="169"/>
      <c r="K208" s="169"/>
      <c r="L208" s="169"/>
      <c r="M208" s="169"/>
    </row>
    <row r="209" spans="2:13">
      <c r="B209" s="234" t="s">
        <v>807</v>
      </c>
      <c r="C209" s="201"/>
      <c r="D209" s="169"/>
      <c r="E209" s="169"/>
      <c r="F209" s="169"/>
      <c r="G209" s="169"/>
      <c r="H209" s="169"/>
      <c r="I209" s="169"/>
      <c r="J209" s="169"/>
      <c r="K209" s="169"/>
      <c r="L209" s="169"/>
      <c r="M209" s="169"/>
    </row>
    <row r="210" spans="2:13">
      <c r="B210" s="169" t="s">
        <v>808</v>
      </c>
      <c r="C210" s="201"/>
      <c r="D210" s="169"/>
      <c r="E210" s="169"/>
      <c r="F210" s="169"/>
      <c r="G210" s="169"/>
      <c r="H210" s="169"/>
      <c r="I210" s="169"/>
      <c r="J210" s="169"/>
      <c r="K210" s="169"/>
      <c r="L210" s="169"/>
      <c r="M210" s="169"/>
    </row>
    <row r="211" spans="2:13">
      <c r="B211" s="182"/>
      <c r="C211" s="201"/>
      <c r="D211" s="169"/>
      <c r="E211" s="169"/>
      <c r="F211" s="169"/>
      <c r="G211" s="169"/>
      <c r="H211" s="169"/>
      <c r="I211" s="169"/>
      <c r="J211" s="169"/>
      <c r="K211" s="169"/>
      <c r="L211" s="169"/>
      <c r="M211" s="169"/>
    </row>
    <row r="212" spans="2:13">
      <c r="B212" s="182" t="s">
        <v>745</v>
      </c>
      <c r="C212" s="201"/>
      <c r="D212" s="169"/>
      <c r="E212" s="169"/>
      <c r="F212" s="169"/>
      <c r="G212" s="169"/>
      <c r="H212" s="169"/>
      <c r="I212" s="169"/>
      <c r="J212" s="169"/>
      <c r="K212" s="169"/>
      <c r="L212" s="169"/>
      <c r="M212" s="169"/>
    </row>
    <row r="213" spans="2:13">
      <c r="B213" s="182" t="s">
        <v>741</v>
      </c>
      <c r="C213" s="201"/>
      <c r="D213" s="169"/>
      <c r="E213" s="169"/>
      <c r="F213" s="169"/>
      <c r="G213" s="169"/>
      <c r="H213" s="169"/>
      <c r="I213" s="169"/>
      <c r="J213" s="169"/>
      <c r="K213" s="169"/>
      <c r="L213" s="169"/>
      <c r="M213" s="169"/>
    </row>
    <row r="214" spans="2:13">
      <c r="B214" s="169" t="s">
        <v>791</v>
      </c>
      <c r="C214" s="201"/>
      <c r="D214" s="169"/>
      <c r="E214" s="169"/>
      <c r="F214" s="169"/>
      <c r="G214" s="169" t="s">
        <v>809</v>
      </c>
      <c r="H214" s="169"/>
      <c r="I214" s="169"/>
      <c r="J214" s="169"/>
      <c r="K214" s="169"/>
      <c r="L214" s="169"/>
      <c r="M214" s="169"/>
    </row>
    <row r="215" spans="2:13">
      <c r="B215" s="169" t="s">
        <v>793</v>
      </c>
      <c r="C215" s="182"/>
      <c r="D215" s="169"/>
      <c r="E215" s="169"/>
      <c r="F215" s="169"/>
      <c r="G215" s="169" t="s">
        <v>794</v>
      </c>
      <c r="H215" s="169"/>
      <c r="I215" s="169"/>
      <c r="J215" s="169"/>
      <c r="K215" s="169"/>
      <c r="L215" s="169"/>
      <c r="M215" s="169"/>
    </row>
    <row r="216" spans="2:13">
      <c r="B216" s="182" t="s">
        <v>744</v>
      </c>
      <c r="C216" s="182"/>
      <c r="D216" s="169"/>
      <c r="E216" s="169"/>
      <c r="F216" s="169"/>
      <c r="G216" s="169" t="s">
        <v>795</v>
      </c>
      <c r="H216" s="169"/>
      <c r="I216" s="169"/>
      <c r="J216" s="169"/>
      <c r="K216" s="169"/>
      <c r="L216" s="169"/>
      <c r="M216" s="169"/>
    </row>
  </sheetData>
  <hyperlinks>
    <hyperlink ref="A1" location="'Table index'!A1" display="Return to Table Index" xr:uid="{9DC590B5-6DBA-494F-9728-6F36B9A1CECA}"/>
  </hyperlinks>
  <pageMargins left="0.70866141732283472" right="0.70866141732283472" top="0.74803149606299213" bottom="0.35433070866141736" header="0.31496062992125984" footer="0.31496062992125984"/>
  <pageSetup paperSize="9" scale="10" firstPageNumber="30" orientation="portrait" horizontalDpi="1200" verticalDpi="1200"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rowBreaks count="3" manualBreakCount="3">
    <brk id="52" max="16383" man="1"/>
    <brk id="103" max="16383" man="1"/>
    <brk id="151" max="16383" man="1"/>
  </rowBreaks>
  <colBreaks count="2" manualBreakCount="2">
    <brk id="1" max="1048575" man="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J75"/>
  <sheetViews>
    <sheetView showGridLines="0" workbookViewId="0"/>
  </sheetViews>
  <sheetFormatPr defaultColWidth="9.140625" defaultRowHeight="15"/>
  <cols>
    <col min="1" max="1" width="11.140625" style="3" customWidth="1"/>
    <col min="2" max="2" width="12.42578125" style="3" customWidth="1"/>
    <col min="3" max="3" width="17.5703125" style="3" customWidth="1"/>
    <col min="4" max="6" width="17.28515625" style="3" customWidth="1"/>
    <col min="7" max="7" width="18.42578125" style="3" customWidth="1"/>
    <col min="8" max="8" width="17.28515625" style="3" customWidth="1"/>
    <col min="9" max="9" width="13.85546875" style="3" customWidth="1"/>
    <col min="10" max="10" width="17.28515625" style="3" customWidth="1"/>
    <col min="11" max="16384" width="9.140625" style="3"/>
  </cols>
  <sheetData>
    <row r="1" spans="1:10">
      <c r="A1" s="612" t="s">
        <v>137</v>
      </c>
    </row>
    <row r="2" spans="1:10">
      <c r="A2" s="1" t="s">
        <v>215</v>
      </c>
    </row>
    <row r="3" spans="1:10">
      <c r="A3" s="3" t="s">
        <v>216</v>
      </c>
    </row>
    <row r="4" spans="1:10" ht="15.75" thickBot="1"/>
    <row r="5" spans="1:10" ht="30">
      <c r="A5" s="707" t="s">
        <v>181</v>
      </c>
      <c r="B5" s="708"/>
      <c r="C5" s="709"/>
      <c r="D5" s="56" t="s">
        <v>217</v>
      </c>
      <c r="E5" s="57" t="s">
        <v>200</v>
      </c>
      <c r="F5" s="57" t="s">
        <v>218</v>
      </c>
      <c r="G5" s="57" t="s">
        <v>219</v>
      </c>
      <c r="H5" s="58" t="s">
        <v>220</v>
      </c>
    </row>
    <row r="6" spans="1:10">
      <c r="A6" s="710" t="s">
        <v>148</v>
      </c>
      <c r="B6" s="713" t="s">
        <v>186</v>
      </c>
      <c r="C6" s="714"/>
      <c r="D6" s="32">
        <v>123529473</v>
      </c>
      <c r="E6" s="388">
        <v>5506656832.2200003</v>
      </c>
      <c r="F6" s="388">
        <v>911842523.89999998</v>
      </c>
      <c r="G6" s="388">
        <v>6418499356.1199999</v>
      </c>
      <c r="H6" s="391">
        <f>ROUND(G6/D6,2)</f>
        <v>51.96</v>
      </c>
    </row>
    <row r="7" spans="1:10">
      <c r="A7" s="711"/>
      <c r="B7" s="713" t="s">
        <v>187</v>
      </c>
      <c r="C7" s="714"/>
      <c r="D7" s="32">
        <v>70824713</v>
      </c>
      <c r="E7" s="388">
        <v>3053456945.98</v>
      </c>
      <c r="F7" s="388">
        <v>0</v>
      </c>
      <c r="G7" s="388">
        <v>3053456945.98</v>
      </c>
      <c r="H7" s="391">
        <f t="shared" ref="H7:H14" si="0">ROUND(G7/D7,2)</f>
        <v>43.11</v>
      </c>
    </row>
    <row r="8" spans="1:10">
      <c r="A8" s="711"/>
      <c r="B8" s="715" t="s">
        <v>188</v>
      </c>
      <c r="C8" s="716"/>
      <c r="D8" s="37">
        <v>194354186</v>
      </c>
      <c r="E8" s="394">
        <v>8560113778.1999998</v>
      </c>
      <c r="F8" s="394">
        <v>911842523.89999998</v>
      </c>
      <c r="G8" s="394">
        <v>9471956302.1000004</v>
      </c>
      <c r="H8" s="392">
        <f t="shared" si="0"/>
        <v>48.74</v>
      </c>
    </row>
    <row r="9" spans="1:10">
      <c r="A9" s="711"/>
      <c r="B9" s="713" t="s">
        <v>189</v>
      </c>
      <c r="C9" s="714"/>
      <c r="D9" s="32">
        <v>24860135</v>
      </c>
      <c r="E9" s="388">
        <v>4381732538.1000004</v>
      </c>
      <c r="F9" s="388">
        <v>727263320.51999998</v>
      </c>
      <c r="G9" s="388">
        <v>5108995858.6199999</v>
      </c>
      <c r="H9" s="391">
        <f t="shared" si="0"/>
        <v>205.51</v>
      </c>
    </row>
    <row r="10" spans="1:10">
      <c r="A10" s="711"/>
      <c r="B10" s="713" t="s">
        <v>190</v>
      </c>
      <c r="C10" s="714"/>
      <c r="D10" s="32">
        <v>1853283</v>
      </c>
      <c r="E10" s="388">
        <v>93727621.939999998</v>
      </c>
      <c r="F10" s="388">
        <v>13418551.300000001</v>
      </c>
      <c r="G10" s="388">
        <v>107146173.23999999</v>
      </c>
      <c r="H10" s="391">
        <f t="shared" si="0"/>
        <v>57.81</v>
      </c>
    </row>
    <row r="11" spans="1:10">
      <c r="A11" s="711"/>
      <c r="B11" s="715" t="s">
        <v>191</v>
      </c>
      <c r="C11" s="716"/>
      <c r="D11" s="37">
        <v>26713418</v>
      </c>
      <c r="E11" s="394">
        <v>4475460160.04</v>
      </c>
      <c r="F11" s="394">
        <v>740681871.82000005</v>
      </c>
      <c r="G11" s="394">
        <v>5216142031.8599997</v>
      </c>
      <c r="H11" s="392">
        <f t="shared" si="0"/>
        <v>195.26</v>
      </c>
    </row>
    <row r="12" spans="1:10">
      <c r="A12" s="711"/>
      <c r="B12" s="715" t="s">
        <v>221</v>
      </c>
      <c r="C12" s="716"/>
      <c r="D12" s="37">
        <v>221067604</v>
      </c>
      <c r="E12" s="394">
        <v>13035573938.24</v>
      </c>
      <c r="F12" s="394">
        <v>1652524395.72</v>
      </c>
      <c r="G12" s="394">
        <v>14688098333.959999</v>
      </c>
      <c r="H12" s="392">
        <f t="shared" si="0"/>
        <v>66.44</v>
      </c>
      <c r="I12" s="89"/>
    </row>
    <row r="13" spans="1:10">
      <c r="A13" s="711"/>
      <c r="B13" s="713" t="s">
        <v>192</v>
      </c>
      <c r="C13" s="714"/>
      <c r="D13" s="32">
        <v>396218</v>
      </c>
      <c r="E13" s="388">
        <v>108870654.18000001</v>
      </c>
      <c r="F13" s="388">
        <v>0</v>
      </c>
      <c r="G13" s="388">
        <v>108870654.18000001</v>
      </c>
      <c r="H13" s="391">
        <f t="shared" si="0"/>
        <v>274.77</v>
      </c>
    </row>
    <row r="14" spans="1:10" ht="15.75" thickBot="1">
      <c r="A14" s="712"/>
      <c r="B14" s="717" t="s">
        <v>222</v>
      </c>
      <c r="C14" s="718"/>
      <c r="D14" s="59">
        <v>221463822</v>
      </c>
      <c r="E14" s="390">
        <v>13144444592.42</v>
      </c>
      <c r="F14" s="390">
        <v>1652524395.72</v>
      </c>
      <c r="G14" s="390">
        <v>14796968988.139999</v>
      </c>
      <c r="H14" s="393">
        <f t="shared" si="0"/>
        <v>66.81</v>
      </c>
    </row>
    <row r="16" spans="1:10">
      <c r="A16" s="167" t="s">
        <v>223</v>
      </c>
      <c r="B16"/>
      <c r="C16"/>
      <c r="D16"/>
      <c r="E16"/>
      <c r="F16"/>
      <c r="G16"/>
      <c r="H16"/>
      <c r="I16"/>
      <c r="J16"/>
    </row>
    <row r="17" spans="1:10">
      <c r="A17" s="167" t="s">
        <v>224</v>
      </c>
      <c r="B17"/>
      <c r="C17"/>
      <c r="D17"/>
      <c r="E17"/>
      <c r="F17"/>
      <c r="G17"/>
      <c r="H17"/>
      <c r="I17"/>
      <c r="J17"/>
    </row>
    <row r="18" spans="1:10">
      <c r="A18" s="167" t="s">
        <v>225</v>
      </c>
      <c r="B18"/>
      <c r="C18"/>
      <c r="D18"/>
      <c r="E18"/>
      <c r="F18"/>
      <c r="G18"/>
      <c r="H18"/>
      <c r="I18"/>
      <c r="J18"/>
    </row>
    <row r="19" spans="1:10">
      <c r="A19"/>
      <c r="B19"/>
      <c r="C19"/>
      <c r="D19"/>
      <c r="E19"/>
      <c r="F19"/>
      <c r="G19"/>
      <c r="H19"/>
      <c r="I19"/>
      <c r="J19"/>
    </row>
    <row r="20" spans="1:10">
      <c r="A20" s="60"/>
    </row>
    <row r="21" spans="1:10">
      <c r="A21" s="1" t="s">
        <v>226</v>
      </c>
    </row>
    <row r="22" spans="1:10">
      <c r="A22" s="3" t="s">
        <v>227</v>
      </c>
    </row>
    <row r="23" spans="1:10" ht="15.75" thickBot="1"/>
    <row r="24" spans="1:10" ht="30">
      <c r="A24" s="707" t="s">
        <v>181</v>
      </c>
      <c r="B24" s="708"/>
      <c r="C24" s="709"/>
      <c r="D24" s="56" t="s">
        <v>217</v>
      </c>
      <c r="E24" s="57" t="s">
        <v>200</v>
      </c>
      <c r="F24" s="57" t="s">
        <v>218</v>
      </c>
      <c r="G24" s="57" t="s">
        <v>219</v>
      </c>
      <c r="H24" s="58" t="s">
        <v>220</v>
      </c>
    </row>
    <row r="25" spans="1:10">
      <c r="A25" s="710" t="s">
        <v>148</v>
      </c>
      <c r="B25" s="713" t="s">
        <v>186</v>
      </c>
      <c r="C25" s="714"/>
      <c r="D25" s="32">
        <v>125478611</v>
      </c>
      <c r="E25" s="388">
        <v>8077900619.8299999</v>
      </c>
      <c r="F25" s="388">
        <v>922581082.5</v>
      </c>
      <c r="G25" s="388">
        <v>9000481702.3299999</v>
      </c>
      <c r="H25" s="391">
        <f>ROUND(G25/D25,2)</f>
        <v>71.73</v>
      </c>
    </row>
    <row r="26" spans="1:10">
      <c r="A26" s="711"/>
      <c r="B26" s="713" t="s">
        <v>187</v>
      </c>
      <c r="C26" s="714"/>
      <c r="D26" s="32">
        <v>71183043</v>
      </c>
      <c r="E26" s="388">
        <v>3396893346.98</v>
      </c>
      <c r="F26" s="388">
        <v>0</v>
      </c>
      <c r="G26" s="388">
        <v>3396893346.98</v>
      </c>
      <c r="H26" s="391">
        <f t="shared" ref="H26:H33" si="1">ROUND(G26/D26,2)</f>
        <v>47.72</v>
      </c>
    </row>
    <row r="27" spans="1:10">
      <c r="A27" s="711"/>
      <c r="B27" s="715" t="s">
        <v>188</v>
      </c>
      <c r="C27" s="716"/>
      <c r="D27" s="37">
        <v>196661654</v>
      </c>
      <c r="E27" s="394">
        <v>11474793966.809999</v>
      </c>
      <c r="F27" s="394">
        <v>922581082.5</v>
      </c>
      <c r="G27" s="394">
        <v>12397375049.309999</v>
      </c>
      <c r="H27" s="392">
        <f t="shared" si="1"/>
        <v>63.04</v>
      </c>
    </row>
    <row r="28" spans="1:10">
      <c r="A28" s="711"/>
      <c r="B28" s="713" t="s">
        <v>189</v>
      </c>
      <c r="C28" s="714"/>
      <c r="D28" s="32">
        <v>27040483</v>
      </c>
      <c r="E28" s="388">
        <v>7367294602.5600004</v>
      </c>
      <c r="F28" s="388">
        <v>779425434.88999999</v>
      </c>
      <c r="G28" s="388">
        <v>8146720037.4499998</v>
      </c>
      <c r="H28" s="391">
        <f t="shared" si="1"/>
        <v>301.27999999999997</v>
      </c>
    </row>
    <row r="29" spans="1:10">
      <c r="A29" s="711"/>
      <c r="B29" s="713" t="s">
        <v>190</v>
      </c>
      <c r="C29" s="714"/>
      <c r="D29" s="32">
        <v>1867165</v>
      </c>
      <c r="E29" s="388">
        <v>109779503.12</v>
      </c>
      <c r="F29" s="388">
        <v>13507093.6</v>
      </c>
      <c r="G29" s="388">
        <v>123286596.72</v>
      </c>
      <c r="H29" s="391">
        <f t="shared" si="1"/>
        <v>66.03</v>
      </c>
    </row>
    <row r="30" spans="1:10">
      <c r="A30" s="711"/>
      <c r="B30" s="715" t="s">
        <v>191</v>
      </c>
      <c r="C30" s="716"/>
      <c r="D30" s="37">
        <v>28907648</v>
      </c>
      <c r="E30" s="394">
        <v>7477074105.6800003</v>
      </c>
      <c r="F30" s="394">
        <v>792932528.49000001</v>
      </c>
      <c r="G30" s="394">
        <v>8270006634.1700001</v>
      </c>
      <c r="H30" s="392">
        <f t="shared" si="1"/>
        <v>286.08</v>
      </c>
    </row>
    <row r="31" spans="1:10">
      <c r="A31" s="711"/>
      <c r="B31" s="715" t="s">
        <v>221</v>
      </c>
      <c r="C31" s="716"/>
      <c r="D31" s="37">
        <v>225569302</v>
      </c>
      <c r="E31" s="394">
        <v>18951868072.490002</v>
      </c>
      <c r="F31" s="394">
        <v>1715513610.99</v>
      </c>
      <c r="G31" s="394">
        <v>20667381683.48</v>
      </c>
      <c r="H31" s="392">
        <f t="shared" si="1"/>
        <v>91.62</v>
      </c>
      <c r="I31" s="89"/>
    </row>
    <row r="32" spans="1:10">
      <c r="A32" s="711"/>
      <c r="B32" s="713" t="s">
        <v>192</v>
      </c>
      <c r="C32" s="714"/>
      <c r="D32" s="32">
        <v>396218</v>
      </c>
      <c r="E32" s="388">
        <v>108870654.18000001</v>
      </c>
      <c r="F32" s="388">
        <v>0</v>
      </c>
      <c r="G32" s="388">
        <v>108870654.18000001</v>
      </c>
      <c r="H32" s="391">
        <f t="shared" si="1"/>
        <v>274.77</v>
      </c>
    </row>
    <row r="33" spans="1:10" ht="15.75" thickBot="1">
      <c r="A33" s="712"/>
      <c r="B33" s="717" t="s">
        <v>222</v>
      </c>
      <c r="C33" s="718"/>
      <c r="D33" s="59">
        <v>225965520</v>
      </c>
      <c r="E33" s="390">
        <v>19060738726.669998</v>
      </c>
      <c r="F33" s="390">
        <v>1715513610.99</v>
      </c>
      <c r="G33" s="390">
        <v>20776252337.66</v>
      </c>
      <c r="H33" s="393">
        <f t="shared" si="1"/>
        <v>91.94</v>
      </c>
    </row>
    <row r="35" spans="1:10">
      <c r="A35" s="167" t="s">
        <v>223</v>
      </c>
    </row>
    <row r="36" spans="1:10">
      <c r="A36" s="167" t="s">
        <v>224</v>
      </c>
      <c r="B36"/>
      <c r="C36"/>
      <c r="D36"/>
      <c r="E36"/>
      <c r="F36"/>
      <c r="G36"/>
      <c r="H36"/>
      <c r="I36"/>
      <c r="J36"/>
    </row>
    <row r="37" spans="1:10">
      <c r="A37" s="167" t="s">
        <v>225</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228</v>
      </c>
    </row>
    <row r="41" spans="1:10">
      <c r="A41" s="3" t="s">
        <v>229</v>
      </c>
    </row>
    <row r="42" spans="1:10" ht="15.75" thickBot="1"/>
    <row r="43" spans="1:10" ht="60" customHeight="1">
      <c r="A43" s="61" t="s">
        <v>230</v>
      </c>
      <c r="B43" s="57" t="s">
        <v>231</v>
      </c>
      <c r="C43" s="57" t="s">
        <v>217</v>
      </c>
      <c r="D43" s="57" t="s">
        <v>232</v>
      </c>
      <c r="E43" s="57" t="s">
        <v>233</v>
      </c>
      <c r="F43" s="62" t="s">
        <v>200</v>
      </c>
      <c r="G43" s="113" t="s">
        <v>234</v>
      </c>
      <c r="H43" s="62" t="s">
        <v>219</v>
      </c>
      <c r="I43" s="63" t="s">
        <v>220</v>
      </c>
    </row>
    <row r="44" spans="1:10">
      <c r="A44" s="710" t="s">
        <v>146</v>
      </c>
      <c r="B44" s="64" t="s">
        <v>235</v>
      </c>
      <c r="C44" s="32">
        <v>18895293</v>
      </c>
      <c r="D44" s="32">
        <v>9124310</v>
      </c>
      <c r="E44" s="51">
        <v>28019603</v>
      </c>
      <c r="F44" s="388">
        <v>1368529495.79</v>
      </c>
      <c r="G44" s="388">
        <v>124065344</v>
      </c>
      <c r="H44" s="388">
        <v>1492594839.79</v>
      </c>
      <c r="I44" s="396">
        <f>ROUND(H44/C44,2)</f>
        <v>78.989999999999995</v>
      </c>
      <c r="J44" s="321"/>
    </row>
    <row r="45" spans="1:10">
      <c r="A45" s="711"/>
      <c r="B45" s="64" t="s">
        <v>236</v>
      </c>
      <c r="C45" s="32">
        <v>20010051</v>
      </c>
      <c r="D45" s="32">
        <v>9386484</v>
      </c>
      <c r="E45" s="51">
        <v>29396535</v>
      </c>
      <c r="F45" s="388">
        <v>1494359009.2</v>
      </c>
      <c r="G45" s="388">
        <v>120814048.8</v>
      </c>
      <c r="H45" s="388">
        <v>1615173058</v>
      </c>
      <c r="I45" s="396">
        <f t="shared" ref="I45:I56" si="2">ROUND(H45/C45,2)</f>
        <v>80.72</v>
      </c>
      <c r="J45" s="321"/>
    </row>
    <row r="46" spans="1:10">
      <c r="A46" s="711"/>
      <c r="B46" s="64" t="s">
        <v>237</v>
      </c>
      <c r="C46" s="32">
        <v>18946686</v>
      </c>
      <c r="D46" s="32">
        <v>8786563</v>
      </c>
      <c r="E46" s="51">
        <v>27733249</v>
      </c>
      <c r="F46" s="388">
        <v>1406268094.9200001</v>
      </c>
      <c r="G46" s="388">
        <v>107597465.09999999</v>
      </c>
      <c r="H46" s="388">
        <v>1513865560.02</v>
      </c>
      <c r="I46" s="396">
        <f t="shared" si="2"/>
        <v>79.900000000000006</v>
      </c>
      <c r="J46" s="321"/>
    </row>
    <row r="47" spans="1:10">
      <c r="A47" s="711"/>
      <c r="B47" s="64" t="s">
        <v>238</v>
      </c>
      <c r="C47" s="32">
        <v>19792242</v>
      </c>
      <c r="D47" s="32">
        <v>8781828</v>
      </c>
      <c r="E47" s="51">
        <v>28574070</v>
      </c>
      <c r="F47" s="388">
        <v>1498030111.03</v>
      </c>
      <c r="G47" s="388">
        <v>106566443.3</v>
      </c>
      <c r="H47" s="388">
        <v>1604596554.3299999</v>
      </c>
      <c r="I47" s="396">
        <f t="shared" si="2"/>
        <v>81.069999999999993</v>
      </c>
      <c r="J47" s="321"/>
    </row>
    <row r="48" spans="1:10">
      <c r="A48" s="711"/>
      <c r="B48" s="64" t="s">
        <v>239</v>
      </c>
      <c r="C48" s="32">
        <v>20117659</v>
      </c>
      <c r="D48" s="32">
        <v>8539519</v>
      </c>
      <c r="E48" s="51">
        <v>28657178</v>
      </c>
      <c r="F48" s="388">
        <v>1587758039.22</v>
      </c>
      <c r="G48" s="388">
        <v>102496675.09999999</v>
      </c>
      <c r="H48" s="388">
        <v>1690254714.3199999</v>
      </c>
      <c r="I48" s="396">
        <f t="shared" si="2"/>
        <v>84.02</v>
      </c>
      <c r="J48" s="321"/>
    </row>
    <row r="49" spans="1:10">
      <c r="A49" s="711"/>
      <c r="B49" s="64" t="s">
        <v>240</v>
      </c>
      <c r="C49" s="32">
        <v>21571286</v>
      </c>
      <c r="D49" s="32">
        <v>8428553</v>
      </c>
      <c r="E49" s="51">
        <v>29999839</v>
      </c>
      <c r="F49" s="388">
        <v>1604511762.8699999</v>
      </c>
      <c r="G49" s="388">
        <v>98434599</v>
      </c>
      <c r="H49" s="388">
        <v>1702946361.8699999</v>
      </c>
      <c r="I49" s="396">
        <f t="shared" si="2"/>
        <v>78.95</v>
      </c>
      <c r="J49" s="321"/>
    </row>
    <row r="50" spans="1:10">
      <c r="A50" s="711"/>
      <c r="B50" s="64" t="s">
        <v>241</v>
      </c>
      <c r="C50" s="32">
        <v>16578562</v>
      </c>
      <c r="D50" s="32">
        <v>8667668</v>
      </c>
      <c r="E50" s="51">
        <v>25246230</v>
      </c>
      <c r="F50" s="388">
        <v>1389516590.1400001</v>
      </c>
      <c r="G50" s="388">
        <v>166319902.09999999</v>
      </c>
      <c r="H50" s="388">
        <v>1555836492.24</v>
      </c>
      <c r="I50" s="396">
        <f t="shared" si="2"/>
        <v>93.85</v>
      </c>
      <c r="J50" s="321"/>
    </row>
    <row r="51" spans="1:10">
      <c r="A51" s="711"/>
      <c r="B51" s="64" t="s">
        <v>242</v>
      </c>
      <c r="C51" s="32">
        <v>17070486</v>
      </c>
      <c r="D51" s="32">
        <v>8498634</v>
      </c>
      <c r="E51" s="51">
        <v>25569120</v>
      </c>
      <c r="F51" s="388">
        <v>1380293338.47</v>
      </c>
      <c r="G51" s="388">
        <v>169305310.80000001</v>
      </c>
      <c r="H51" s="388">
        <v>1549598649.27</v>
      </c>
      <c r="I51" s="396">
        <f t="shared" si="2"/>
        <v>90.78</v>
      </c>
      <c r="J51" s="321"/>
    </row>
    <row r="52" spans="1:10">
      <c r="A52" s="711"/>
      <c r="B52" s="64" t="s">
        <v>243</v>
      </c>
      <c r="C52" s="32">
        <v>17653235</v>
      </c>
      <c r="D52" s="32">
        <v>8822815</v>
      </c>
      <c r="E52" s="51">
        <v>26476050</v>
      </c>
      <c r="F52" s="388">
        <v>1397466956.4400001</v>
      </c>
      <c r="G52" s="388">
        <v>171385683.5</v>
      </c>
      <c r="H52" s="388">
        <v>1568852639.9400001</v>
      </c>
      <c r="I52" s="396">
        <f t="shared" si="2"/>
        <v>88.87</v>
      </c>
      <c r="J52" s="321"/>
    </row>
    <row r="53" spans="1:10">
      <c r="A53" s="711"/>
      <c r="B53" s="64" t="s">
        <v>244</v>
      </c>
      <c r="C53" s="32">
        <v>18143200</v>
      </c>
      <c r="D53" s="32">
        <v>8878763</v>
      </c>
      <c r="E53" s="51">
        <v>27021963</v>
      </c>
      <c r="F53" s="388">
        <v>1432364683.0899999</v>
      </c>
      <c r="G53" s="388">
        <v>164737630.40000001</v>
      </c>
      <c r="H53" s="388">
        <v>1597102313.49</v>
      </c>
      <c r="I53" s="396">
        <f t="shared" si="2"/>
        <v>88.03</v>
      </c>
      <c r="J53" s="321"/>
    </row>
    <row r="54" spans="1:10">
      <c r="A54" s="711"/>
      <c r="B54" s="64" t="s">
        <v>245</v>
      </c>
      <c r="C54" s="32">
        <v>19516012</v>
      </c>
      <c r="D54" s="32">
        <v>9349855</v>
      </c>
      <c r="E54" s="51">
        <v>28865867</v>
      </c>
      <c r="F54" s="388">
        <v>1598335686.9200001</v>
      </c>
      <c r="G54" s="388">
        <v>162675124.40000001</v>
      </c>
      <c r="H54" s="388">
        <v>1761010811.3199999</v>
      </c>
      <c r="I54" s="396">
        <f t="shared" si="2"/>
        <v>90.23</v>
      </c>
      <c r="J54" s="321"/>
    </row>
    <row r="55" spans="1:10">
      <c r="A55" s="724"/>
      <c r="B55" s="64" t="s">
        <v>246</v>
      </c>
      <c r="C55" s="32">
        <v>17811684</v>
      </c>
      <c r="D55" s="32">
        <v>8748374</v>
      </c>
      <c r="E55" s="51">
        <v>26560058</v>
      </c>
      <c r="F55" s="388">
        <v>1452843187.1600001</v>
      </c>
      <c r="G55" s="388">
        <v>136878884.30000001</v>
      </c>
      <c r="H55" s="388">
        <v>1589722071.46</v>
      </c>
      <c r="I55" s="396">
        <f t="shared" si="2"/>
        <v>89.25</v>
      </c>
      <c r="J55" s="321"/>
    </row>
    <row r="56" spans="1:10">
      <c r="A56" s="722" t="s">
        <v>156</v>
      </c>
      <c r="B56" s="723"/>
      <c r="C56" s="37">
        <v>226106396</v>
      </c>
      <c r="D56" s="37">
        <v>106013366</v>
      </c>
      <c r="E56" s="65">
        <v>332119762</v>
      </c>
      <c r="F56" s="394">
        <v>17610276955.25</v>
      </c>
      <c r="G56" s="394">
        <v>1631277110.8</v>
      </c>
      <c r="H56" s="394">
        <v>19241554066.049999</v>
      </c>
      <c r="I56" s="397">
        <f t="shared" si="2"/>
        <v>85.1</v>
      </c>
      <c r="J56" s="321"/>
    </row>
    <row r="57" spans="1:10" ht="12.75" customHeight="1">
      <c r="A57" s="322"/>
      <c r="B57" s="323"/>
      <c r="C57" s="323"/>
      <c r="D57" s="323"/>
      <c r="E57" s="323"/>
      <c r="F57" s="395"/>
      <c r="G57" s="395"/>
      <c r="H57" s="395"/>
      <c r="I57" s="398"/>
      <c r="J57" s="321"/>
    </row>
    <row r="58" spans="1:10">
      <c r="A58" s="710" t="s">
        <v>148</v>
      </c>
      <c r="B58" s="66" t="s">
        <v>235</v>
      </c>
      <c r="C58" s="32">
        <v>19716580</v>
      </c>
      <c r="D58" s="32">
        <v>9255247</v>
      </c>
      <c r="E58" s="51">
        <v>28971827</v>
      </c>
      <c r="F58" s="388">
        <v>1619436854.04</v>
      </c>
      <c r="G58" s="388">
        <v>138476190.69999999</v>
      </c>
      <c r="H58" s="388">
        <v>1757913044.74</v>
      </c>
      <c r="I58" s="396">
        <f t="shared" ref="I58:I70" si="3">ROUND(H58/C58,2)</f>
        <v>89.16</v>
      </c>
      <c r="J58" s="321"/>
    </row>
    <row r="59" spans="1:10">
      <c r="A59" s="711"/>
      <c r="B59" s="66" t="s">
        <v>236</v>
      </c>
      <c r="C59" s="32">
        <v>19446799</v>
      </c>
      <c r="D59" s="32">
        <v>9116992</v>
      </c>
      <c r="E59" s="51">
        <v>28563791</v>
      </c>
      <c r="F59" s="388">
        <v>1570659956.72</v>
      </c>
      <c r="G59" s="388">
        <v>128117278.7</v>
      </c>
      <c r="H59" s="388">
        <v>1698777235.4200001</v>
      </c>
      <c r="I59" s="396">
        <f t="shared" si="3"/>
        <v>87.36</v>
      </c>
      <c r="J59" s="321"/>
    </row>
    <row r="60" spans="1:10">
      <c r="A60" s="711"/>
      <c r="B60" s="66" t="s">
        <v>237</v>
      </c>
      <c r="C60" s="32">
        <v>18587084</v>
      </c>
      <c r="D60" s="32">
        <v>8468327</v>
      </c>
      <c r="E60" s="51">
        <v>27055411</v>
      </c>
      <c r="F60" s="388">
        <v>1521712017.9400001</v>
      </c>
      <c r="G60" s="388">
        <v>115131764.59999999</v>
      </c>
      <c r="H60" s="388">
        <v>1636843782.54</v>
      </c>
      <c r="I60" s="396">
        <f t="shared" si="3"/>
        <v>88.06</v>
      </c>
      <c r="J60" s="321"/>
    </row>
    <row r="61" spans="1:10">
      <c r="A61" s="711"/>
      <c r="B61" s="66" t="s">
        <v>238</v>
      </c>
      <c r="C61" s="32">
        <v>20085298</v>
      </c>
      <c r="D61" s="32">
        <v>8682518</v>
      </c>
      <c r="E61" s="51">
        <v>28767816</v>
      </c>
      <c r="F61" s="388">
        <v>1664882475.5899999</v>
      </c>
      <c r="G61" s="388">
        <v>117241402.7</v>
      </c>
      <c r="H61" s="388">
        <v>1782123878.29</v>
      </c>
      <c r="I61" s="396">
        <f t="shared" si="3"/>
        <v>88.73</v>
      </c>
      <c r="J61" s="321"/>
    </row>
    <row r="62" spans="1:10">
      <c r="A62" s="711"/>
      <c r="B62" s="66" t="s">
        <v>239</v>
      </c>
      <c r="C62" s="32">
        <v>19339783</v>
      </c>
      <c r="D62" s="32">
        <v>8223629</v>
      </c>
      <c r="E62" s="51">
        <v>27563412</v>
      </c>
      <c r="F62" s="388">
        <v>1622403007.8699999</v>
      </c>
      <c r="G62" s="388">
        <v>107504903.8</v>
      </c>
      <c r="H62" s="388">
        <v>1729907911.6700001</v>
      </c>
      <c r="I62" s="396">
        <f t="shared" si="3"/>
        <v>89.45</v>
      </c>
      <c r="J62" s="321"/>
    </row>
    <row r="63" spans="1:10">
      <c r="A63" s="711"/>
      <c r="B63" s="66" t="s">
        <v>240</v>
      </c>
      <c r="C63" s="32">
        <v>21683344</v>
      </c>
      <c r="D63" s="32">
        <v>8242458</v>
      </c>
      <c r="E63" s="51">
        <v>29925802</v>
      </c>
      <c r="F63" s="388">
        <v>1750743935.5999999</v>
      </c>
      <c r="G63" s="388">
        <v>107356962.5</v>
      </c>
      <c r="H63" s="388">
        <v>1858100898.0999999</v>
      </c>
      <c r="I63" s="396">
        <f t="shared" si="3"/>
        <v>85.69</v>
      </c>
      <c r="J63" s="321"/>
    </row>
    <row r="64" spans="1:10">
      <c r="A64" s="711"/>
      <c r="B64" s="66" t="s">
        <v>241</v>
      </c>
      <c r="C64" s="32">
        <v>16539020</v>
      </c>
      <c r="D64" s="32">
        <v>8261411</v>
      </c>
      <c r="E64" s="51">
        <v>24800431</v>
      </c>
      <c r="F64" s="388">
        <v>1465821021.95</v>
      </c>
      <c r="G64" s="388">
        <v>167839058.25</v>
      </c>
      <c r="H64" s="388">
        <v>1633660080.2</v>
      </c>
      <c r="I64" s="396">
        <f t="shared" si="3"/>
        <v>98.78</v>
      </c>
      <c r="J64" s="321"/>
    </row>
    <row r="65" spans="1:10">
      <c r="A65" s="711"/>
      <c r="B65" s="66" t="s">
        <v>242</v>
      </c>
      <c r="C65" s="32">
        <v>16473284</v>
      </c>
      <c r="D65" s="32">
        <v>7866949</v>
      </c>
      <c r="E65" s="51">
        <v>24340233</v>
      </c>
      <c r="F65" s="388">
        <v>1423019813.8</v>
      </c>
      <c r="G65" s="388">
        <v>165854795.36000001</v>
      </c>
      <c r="H65" s="388">
        <v>1588874609.1600001</v>
      </c>
      <c r="I65" s="396">
        <f t="shared" si="3"/>
        <v>96.45</v>
      </c>
      <c r="J65" s="321"/>
    </row>
    <row r="66" spans="1:10">
      <c r="A66" s="711"/>
      <c r="B66" s="66" t="s">
        <v>243</v>
      </c>
      <c r="C66" s="32">
        <v>18029889</v>
      </c>
      <c r="D66" s="32">
        <v>8608328</v>
      </c>
      <c r="E66" s="51">
        <v>26638217</v>
      </c>
      <c r="F66" s="388">
        <v>1551019536.9400001</v>
      </c>
      <c r="G66" s="388">
        <v>179263779.44999999</v>
      </c>
      <c r="H66" s="388">
        <v>1730283316.3900001</v>
      </c>
      <c r="I66" s="396">
        <f t="shared" si="3"/>
        <v>95.97</v>
      </c>
      <c r="J66" s="321"/>
    </row>
    <row r="67" spans="1:10">
      <c r="A67" s="711"/>
      <c r="B67" s="66" t="s">
        <v>244</v>
      </c>
      <c r="C67" s="32">
        <v>17984328</v>
      </c>
      <c r="D67" s="32">
        <v>8274910</v>
      </c>
      <c r="E67" s="51">
        <v>26259238</v>
      </c>
      <c r="F67" s="388">
        <v>1508268218.3900001</v>
      </c>
      <c r="G67" s="388">
        <v>169218071.81</v>
      </c>
      <c r="H67" s="388">
        <v>1677486290.2</v>
      </c>
      <c r="I67" s="396">
        <f t="shared" si="3"/>
        <v>93.27</v>
      </c>
      <c r="J67" s="321"/>
    </row>
    <row r="68" spans="1:10">
      <c r="A68" s="711"/>
      <c r="B68" s="66" t="s">
        <v>245</v>
      </c>
      <c r="C68" s="32">
        <v>19269771</v>
      </c>
      <c r="D68" s="32">
        <v>8776561</v>
      </c>
      <c r="E68" s="51">
        <v>28046332</v>
      </c>
      <c r="F68" s="388">
        <v>1653359009.4200001</v>
      </c>
      <c r="G68" s="388">
        <v>169277804.24000001</v>
      </c>
      <c r="H68" s="388">
        <v>1822636813.6600001</v>
      </c>
      <c r="I68" s="396">
        <f t="shared" si="3"/>
        <v>94.59</v>
      </c>
      <c r="J68" s="321"/>
    </row>
    <row r="69" spans="1:10">
      <c r="A69" s="724"/>
      <c r="B69" s="66" t="s">
        <v>246</v>
      </c>
      <c r="C69" s="32">
        <v>18414122</v>
      </c>
      <c r="D69" s="32">
        <v>8438414</v>
      </c>
      <c r="E69" s="51">
        <v>26852536</v>
      </c>
      <c r="F69" s="388">
        <v>1600542224.23</v>
      </c>
      <c r="G69" s="388">
        <v>150231598.88</v>
      </c>
      <c r="H69" s="388">
        <v>1750773823.1099999</v>
      </c>
      <c r="I69" s="396">
        <f t="shared" si="3"/>
        <v>95.08</v>
      </c>
      <c r="J69" s="321"/>
    </row>
    <row r="70" spans="1:10" ht="15.75" thickBot="1">
      <c r="A70" s="720" t="s">
        <v>156</v>
      </c>
      <c r="B70" s="721"/>
      <c r="C70" s="59">
        <v>225569302</v>
      </c>
      <c r="D70" s="59">
        <v>102215744</v>
      </c>
      <c r="E70" s="52">
        <v>327785046</v>
      </c>
      <c r="F70" s="390">
        <v>18951868072.490002</v>
      </c>
      <c r="G70" s="390">
        <v>1715513610.99</v>
      </c>
      <c r="H70" s="390">
        <v>20667381683.48</v>
      </c>
      <c r="I70" s="399">
        <f t="shared" si="3"/>
        <v>91.62</v>
      </c>
      <c r="J70" s="321"/>
    </row>
    <row r="72" spans="1:10">
      <c r="A72" s="719" t="s">
        <v>247</v>
      </c>
      <c r="B72" s="719"/>
      <c r="C72" s="719"/>
      <c r="D72" s="719"/>
      <c r="E72" s="719"/>
      <c r="F72" s="719"/>
      <c r="G72" s="719"/>
      <c r="H72" s="719"/>
      <c r="I72" s="719"/>
    </row>
    <row r="73" spans="1:10">
      <c r="A73" s="719"/>
      <c r="B73" s="719"/>
      <c r="C73" s="719"/>
      <c r="D73" s="719"/>
      <c r="E73" s="719"/>
      <c r="F73" s="719"/>
      <c r="G73" s="719"/>
      <c r="H73" s="719"/>
      <c r="I73" s="719"/>
    </row>
    <row r="74" spans="1:10" ht="15" customHeight="1">
      <c r="A74" s="167" t="s">
        <v>248</v>
      </c>
      <c r="B74" s="346"/>
      <c r="C74" s="346"/>
      <c r="D74" s="346"/>
      <c r="E74" s="346"/>
      <c r="F74" s="346"/>
      <c r="G74" s="346"/>
      <c r="H74" s="346"/>
      <c r="I74" s="346"/>
      <c r="J74"/>
    </row>
    <row r="75" spans="1:10">
      <c r="A75" s="167" t="s">
        <v>225</v>
      </c>
      <c r="B75" s="167"/>
      <c r="C75" s="167"/>
      <c r="D75" s="167"/>
      <c r="E75" s="167"/>
      <c r="F75" s="167"/>
      <c r="G75" s="167"/>
      <c r="H75" s="167"/>
      <c r="I75" s="167"/>
      <c r="J75"/>
    </row>
  </sheetData>
  <mergeCells count="27">
    <mergeCell ref="A72:I73"/>
    <mergeCell ref="A5:C5"/>
    <mergeCell ref="A6:A14"/>
    <mergeCell ref="A70:B70"/>
    <mergeCell ref="A56:B56"/>
    <mergeCell ref="B6:C6"/>
    <mergeCell ref="B7:C7"/>
    <mergeCell ref="B8:C8"/>
    <mergeCell ref="B9:C9"/>
    <mergeCell ref="B10:C10"/>
    <mergeCell ref="B11:C11"/>
    <mergeCell ref="B12:C12"/>
    <mergeCell ref="B13:C13"/>
    <mergeCell ref="A44:A55"/>
    <mergeCell ref="A58:A69"/>
    <mergeCell ref="B14:C14"/>
    <mergeCell ref="A24:C24"/>
    <mergeCell ref="A25:A33"/>
    <mergeCell ref="B25:C25"/>
    <mergeCell ref="B26:C26"/>
    <mergeCell ref="B27:C27"/>
    <mergeCell ref="B28:C28"/>
    <mergeCell ref="B29:C29"/>
    <mergeCell ref="B30:C30"/>
    <mergeCell ref="B31:C31"/>
    <mergeCell ref="B32:C32"/>
    <mergeCell ref="B33:C33"/>
  </mergeCells>
  <hyperlinks>
    <hyperlink ref="A1" location="'Table index'!A1" display="Return to Table Index" xr:uid="{3C220B2E-D9BD-47E1-B3BB-E7F290CD7E6F}"/>
  </hyperlinks>
  <pageMargins left="0.70866141732283472" right="0.70866141732283472" top="0.74803149606299213" bottom="0.35433070866141736" header="0.31496062992125984" footer="0.31496062992125984"/>
  <pageSetup paperSize="9" scale="10"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060E-2B05-44EA-9396-71331EDF3260}">
  <sheetPr>
    <tabColor rgb="FF92D050"/>
    <pageSetUpPr fitToPage="1"/>
  </sheetPr>
  <dimension ref="A1:J66"/>
  <sheetViews>
    <sheetView showGridLines="0" zoomScaleNormal="100" workbookViewId="0"/>
  </sheetViews>
  <sheetFormatPr defaultColWidth="9.140625" defaultRowHeight="15"/>
  <cols>
    <col min="1" max="1" width="11.140625" style="3" customWidth="1"/>
    <col min="2" max="2" width="37.7109375" style="544" customWidth="1"/>
    <col min="3" max="3" width="31.7109375" style="545" customWidth="1"/>
    <col min="4" max="4" width="14.7109375" style="547" customWidth="1"/>
    <col min="5" max="8" width="17.28515625" style="3" customWidth="1"/>
    <col min="9" max="9" width="13.85546875" style="3" customWidth="1"/>
    <col min="10" max="10" width="17.28515625" style="3" customWidth="1"/>
    <col min="11" max="16384" width="9.140625" style="3"/>
  </cols>
  <sheetData>
    <row r="1" spans="1:10">
      <c r="A1" s="612" t="s">
        <v>137</v>
      </c>
    </row>
    <row r="2" spans="1:10">
      <c r="A2" s="1" t="s">
        <v>249</v>
      </c>
    </row>
    <row r="3" spans="1:10">
      <c r="A3" s="3" t="s">
        <v>250</v>
      </c>
      <c r="B3" s="108"/>
      <c r="C3" s="546"/>
      <c r="D3" s="548"/>
      <c r="E3"/>
      <c r="F3"/>
      <c r="G3"/>
      <c r="H3"/>
      <c r="I3"/>
      <c r="J3"/>
    </row>
    <row r="4" spans="1:10" ht="15.75" thickBot="1">
      <c r="B4" s="108"/>
      <c r="C4" s="546"/>
      <c r="D4" s="548"/>
      <c r="E4"/>
      <c r="F4"/>
      <c r="G4"/>
      <c r="H4"/>
      <c r="I4"/>
      <c r="J4"/>
    </row>
    <row r="5" spans="1:10">
      <c r="A5" s="607" t="s">
        <v>251</v>
      </c>
      <c r="B5" s="57" t="s">
        <v>252</v>
      </c>
      <c r="C5" s="56" t="s">
        <v>253</v>
      </c>
      <c r="D5" s="549" t="s">
        <v>254</v>
      </c>
      <c r="E5"/>
      <c r="F5"/>
      <c r="G5"/>
      <c r="H5"/>
      <c r="I5"/>
      <c r="J5"/>
    </row>
    <row r="6" spans="1:10">
      <c r="A6" s="608">
        <v>1</v>
      </c>
      <c r="B6" s="550" t="s">
        <v>813</v>
      </c>
      <c r="C6" s="32">
        <v>3561765</v>
      </c>
      <c r="D6" s="400">
        <v>84809123.719999999</v>
      </c>
      <c r="E6"/>
      <c r="F6"/>
      <c r="G6"/>
      <c r="H6"/>
      <c r="I6"/>
      <c r="J6"/>
    </row>
    <row r="7" spans="1:10">
      <c r="A7" s="608">
        <v>2</v>
      </c>
      <c r="B7" s="550" t="s">
        <v>814</v>
      </c>
      <c r="C7" s="32">
        <v>3314969</v>
      </c>
      <c r="D7" s="400">
        <v>86082672.040000007</v>
      </c>
      <c r="E7"/>
      <c r="F7"/>
      <c r="G7"/>
      <c r="H7"/>
      <c r="I7"/>
      <c r="J7"/>
    </row>
    <row r="8" spans="1:10">
      <c r="A8" s="608">
        <v>3</v>
      </c>
      <c r="B8" s="550" t="s">
        <v>815</v>
      </c>
      <c r="C8" s="32">
        <v>2295290</v>
      </c>
      <c r="D8" s="400">
        <v>59234502.740000002</v>
      </c>
      <c r="E8"/>
      <c r="F8"/>
      <c r="G8"/>
      <c r="H8"/>
      <c r="I8"/>
      <c r="J8"/>
    </row>
    <row r="9" spans="1:10">
      <c r="A9" s="608">
        <v>4</v>
      </c>
      <c r="B9" s="550" t="s">
        <v>816</v>
      </c>
      <c r="C9" s="32">
        <v>2132265</v>
      </c>
      <c r="D9" s="400">
        <v>287657163.45999998</v>
      </c>
      <c r="E9"/>
      <c r="F9"/>
      <c r="G9"/>
      <c r="H9"/>
      <c r="I9"/>
      <c r="J9"/>
    </row>
    <row r="10" spans="1:10">
      <c r="A10" s="608">
        <v>5</v>
      </c>
      <c r="B10" s="550" t="s">
        <v>817</v>
      </c>
      <c r="C10" s="32">
        <v>1699346</v>
      </c>
      <c r="D10" s="400">
        <v>179519219.44999999</v>
      </c>
      <c r="E10"/>
      <c r="F10"/>
      <c r="G10"/>
      <c r="H10"/>
      <c r="I10"/>
      <c r="J10"/>
    </row>
    <row r="11" spans="1:10">
      <c r="A11" s="608">
        <v>6</v>
      </c>
      <c r="B11" s="550" t="s">
        <v>818</v>
      </c>
      <c r="C11" s="32">
        <v>1433799</v>
      </c>
      <c r="D11" s="400">
        <v>193569445.43000001</v>
      </c>
      <c r="E11"/>
      <c r="F11"/>
      <c r="G11"/>
      <c r="H11"/>
      <c r="I11"/>
      <c r="J11"/>
    </row>
    <row r="12" spans="1:10">
      <c r="A12" s="608">
        <v>7</v>
      </c>
      <c r="B12" s="550" t="s">
        <v>255</v>
      </c>
      <c r="C12" s="32">
        <v>1326936</v>
      </c>
      <c r="D12" s="400">
        <v>89627610.150000006</v>
      </c>
      <c r="E12"/>
      <c r="F12"/>
      <c r="G12"/>
      <c r="H12"/>
      <c r="I12"/>
      <c r="J12"/>
    </row>
    <row r="13" spans="1:10">
      <c r="A13" s="608">
        <v>8</v>
      </c>
      <c r="B13" s="550" t="s">
        <v>819</v>
      </c>
      <c r="C13" s="32">
        <v>1325027</v>
      </c>
      <c r="D13" s="400">
        <v>49860779.630000003</v>
      </c>
      <c r="E13"/>
      <c r="F13"/>
      <c r="G13"/>
      <c r="H13"/>
      <c r="I13"/>
      <c r="J13"/>
    </row>
    <row r="14" spans="1:10">
      <c r="A14" s="608">
        <v>9</v>
      </c>
      <c r="B14" s="550" t="s">
        <v>820</v>
      </c>
      <c r="C14" s="32">
        <v>1314688</v>
      </c>
      <c r="D14" s="400">
        <v>69071612.030000001</v>
      </c>
      <c r="E14"/>
      <c r="F14"/>
      <c r="G14"/>
      <c r="H14"/>
      <c r="I14"/>
      <c r="J14"/>
    </row>
    <row r="15" spans="1:10">
      <c r="A15" s="608">
        <v>10</v>
      </c>
      <c r="B15" s="550" t="s">
        <v>821</v>
      </c>
      <c r="C15" s="32">
        <v>1276194</v>
      </c>
      <c r="D15" s="400">
        <v>40635146.490000002</v>
      </c>
      <c r="E15"/>
      <c r="F15"/>
      <c r="G15"/>
      <c r="H15"/>
      <c r="I15"/>
      <c r="J15"/>
    </row>
    <row r="16" spans="1:10">
      <c r="A16" s="608">
        <v>11</v>
      </c>
      <c r="B16" s="550" t="s">
        <v>822</v>
      </c>
      <c r="C16" s="32">
        <v>1162767</v>
      </c>
      <c r="D16" s="400">
        <v>107696106.89</v>
      </c>
      <c r="E16"/>
      <c r="F16"/>
      <c r="G16"/>
      <c r="H16"/>
      <c r="I16"/>
      <c r="J16"/>
    </row>
    <row r="17" spans="1:10">
      <c r="A17" s="608">
        <v>12</v>
      </c>
      <c r="B17" s="550" t="s">
        <v>823</v>
      </c>
      <c r="C17" s="32">
        <v>1150946</v>
      </c>
      <c r="D17" s="400">
        <v>83542451.5</v>
      </c>
      <c r="E17"/>
      <c r="F17"/>
      <c r="G17"/>
      <c r="H17"/>
      <c r="I17"/>
      <c r="J17"/>
    </row>
    <row r="18" spans="1:10">
      <c r="A18" s="608">
        <v>13</v>
      </c>
      <c r="B18" s="550" t="s">
        <v>824</v>
      </c>
      <c r="C18" s="32">
        <v>1132866</v>
      </c>
      <c r="D18" s="400">
        <v>141595645.81999999</v>
      </c>
      <c r="E18"/>
      <c r="F18"/>
      <c r="G18"/>
      <c r="H18"/>
      <c r="I18"/>
      <c r="J18"/>
    </row>
    <row r="19" spans="1:10">
      <c r="A19" s="608">
        <v>14</v>
      </c>
      <c r="B19" s="550" t="s">
        <v>825</v>
      </c>
      <c r="C19" s="32">
        <v>993065</v>
      </c>
      <c r="D19" s="400">
        <v>50725391.649999999</v>
      </c>
      <c r="E19"/>
      <c r="F19"/>
      <c r="G19"/>
      <c r="H19"/>
      <c r="I19"/>
      <c r="J19"/>
    </row>
    <row r="20" spans="1:10">
      <c r="A20" s="608">
        <v>15</v>
      </c>
      <c r="B20" s="550" t="s">
        <v>826</v>
      </c>
      <c r="C20" s="32">
        <v>932929</v>
      </c>
      <c r="D20" s="400">
        <v>42410303.140000001</v>
      </c>
      <c r="E20"/>
      <c r="F20"/>
      <c r="G20"/>
      <c r="H20"/>
      <c r="I20"/>
      <c r="J20"/>
    </row>
    <row r="21" spans="1:10">
      <c r="A21" s="608">
        <v>16</v>
      </c>
      <c r="B21" s="550" t="s">
        <v>827</v>
      </c>
      <c r="C21" s="32">
        <v>926813</v>
      </c>
      <c r="D21" s="400">
        <v>36156417.539999999</v>
      </c>
      <c r="E21"/>
      <c r="F21"/>
      <c r="G21"/>
      <c r="H21"/>
      <c r="I21"/>
      <c r="J21"/>
    </row>
    <row r="22" spans="1:10">
      <c r="A22" s="608">
        <v>17</v>
      </c>
      <c r="B22" s="550" t="s">
        <v>828</v>
      </c>
      <c r="C22" s="32">
        <v>826481</v>
      </c>
      <c r="D22" s="400">
        <v>110811931.84999999</v>
      </c>
      <c r="E22"/>
      <c r="F22"/>
      <c r="G22"/>
      <c r="H22"/>
      <c r="I22"/>
      <c r="J22"/>
    </row>
    <row r="23" spans="1:10">
      <c r="A23" s="608">
        <v>18</v>
      </c>
      <c r="B23" s="550" t="s">
        <v>829</v>
      </c>
      <c r="C23" s="32">
        <v>820084</v>
      </c>
      <c r="D23" s="400">
        <v>107338218.54000001</v>
      </c>
    </row>
    <row r="24" spans="1:10">
      <c r="A24" s="608">
        <v>19</v>
      </c>
      <c r="B24" s="550" t="s">
        <v>830</v>
      </c>
      <c r="C24" s="32">
        <v>774955</v>
      </c>
      <c r="D24" s="400">
        <v>103762797.51000001</v>
      </c>
    </row>
    <row r="25" spans="1:10">
      <c r="A25" s="608">
        <v>20</v>
      </c>
      <c r="B25" s="550" t="s">
        <v>831</v>
      </c>
      <c r="C25" s="32">
        <v>773767</v>
      </c>
      <c r="D25" s="400">
        <v>30308379.609999999</v>
      </c>
    </row>
    <row r="26" spans="1:10">
      <c r="A26" s="608">
        <v>21</v>
      </c>
      <c r="B26" s="550" t="s">
        <v>832</v>
      </c>
      <c r="C26" s="32">
        <v>769373</v>
      </c>
      <c r="D26" s="400">
        <v>31895626.050000001</v>
      </c>
    </row>
    <row r="27" spans="1:10">
      <c r="A27" s="608">
        <v>22</v>
      </c>
      <c r="B27" s="550" t="s">
        <v>833</v>
      </c>
      <c r="C27" s="32">
        <v>762218</v>
      </c>
      <c r="D27" s="400">
        <v>102287832.73999999</v>
      </c>
    </row>
    <row r="28" spans="1:10">
      <c r="A28" s="608">
        <v>23</v>
      </c>
      <c r="B28" s="550" t="s">
        <v>834</v>
      </c>
      <c r="C28" s="32">
        <v>675228</v>
      </c>
      <c r="D28" s="400">
        <v>76456486.079999998</v>
      </c>
    </row>
    <row r="29" spans="1:10">
      <c r="A29" s="608">
        <v>24</v>
      </c>
      <c r="B29" s="550" t="s">
        <v>835</v>
      </c>
      <c r="C29" s="32">
        <v>647851</v>
      </c>
      <c r="D29" s="400">
        <v>27902121.66</v>
      </c>
    </row>
    <row r="30" spans="1:10" ht="15.75" thickBot="1">
      <c r="A30" s="609">
        <v>25</v>
      </c>
      <c r="B30" s="551" t="s">
        <v>836</v>
      </c>
      <c r="C30" s="38">
        <v>646081</v>
      </c>
      <c r="D30" s="465">
        <v>319793039.29000002</v>
      </c>
    </row>
    <row r="31" spans="1:10">
      <c r="A31" s="3" t="s">
        <v>1323</v>
      </c>
      <c r="E31"/>
      <c r="F31"/>
      <c r="G31"/>
      <c r="H31"/>
      <c r="I31"/>
      <c r="J31"/>
    </row>
    <row r="32" spans="1:10">
      <c r="A32" s="60"/>
      <c r="E32"/>
      <c r="F32"/>
      <c r="G32"/>
      <c r="H32"/>
      <c r="I32"/>
      <c r="J32"/>
    </row>
    <row r="33" spans="1:5">
      <c r="A33" s="1" t="s">
        <v>257</v>
      </c>
    </row>
    <row r="34" spans="1:5">
      <c r="A34" s="3" t="s">
        <v>258</v>
      </c>
    </row>
    <row r="35" spans="1:5" ht="15.75" thickBot="1"/>
    <row r="36" spans="1:5">
      <c r="A36" s="607" t="s">
        <v>251</v>
      </c>
      <c r="B36" s="57" t="s">
        <v>259</v>
      </c>
      <c r="C36" s="57" t="s">
        <v>260</v>
      </c>
      <c r="D36" s="56" t="s">
        <v>253</v>
      </c>
      <c r="E36" s="549" t="s">
        <v>254</v>
      </c>
    </row>
    <row r="37" spans="1:5">
      <c r="A37" s="608">
        <v>1</v>
      </c>
      <c r="B37" s="550" t="s">
        <v>837</v>
      </c>
      <c r="C37" s="652" t="s">
        <v>814</v>
      </c>
      <c r="D37" s="93">
        <v>1476746</v>
      </c>
      <c r="E37" s="559">
        <v>35927575.420000002</v>
      </c>
    </row>
    <row r="38" spans="1:5">
      <c r="A38" s="608">
        <v>2</v>
      </c>
      <c r="B38" s="550" t="s">
        <v>838</v>
      </c>
      <c r="C38" s="652" t="s">
        <v>813</v>
      </c>
      <c r="D38" s="93">
        <v>1422358</v>
      </c>
      <c r="E38" s="559">
        <v>32293474.23</v>
      </c>
    </row>
    <row r="39" spans="1:5">
      <c r="A39" s="608">
        <v>3</v>
      </c>
      <c r="B39" s="550" t="s">
        <v>839</v>
      </c>
      <c r="C39" s="652" t="s">
        <v>255</v>
      </c>
      <c r="D39" s="93">
        <v>1063475</v>
      </c>
      <c r="E39" s="559">
        <v>64951874.140000001</v>
      </c>
    </row>
    <row r="40" spans="1:5">
      <c r="A40" s="608">
        <v>4</v>
      </c>
      <c r="B40" s="550" t="s">
        <v>840</v>
      </c>
      <c r="C40" s="652" t="s">
        <v>813</v>
      </c>
      <c r="D40" s="93">
        <v>1051591</v>
      </c>
      <c r="E40" s="559">
        <v>21812015.140000001</v>
      </c>
    </row>
    <row r="41" spans="1:5">
      <c r="A41" s="608">
        <v>5</v>
      </c>
      <c r="B41" s="550" t="s">
        <v>841</v>
      </c>
      <c r="C41" s="652" t="s">
        <v>814</v>
      </c>
      <c r="D41" s="93">
        <v>1035985</v>
      </c>
      <c r="E41" s="559">
        <v>23657057.329999998</v>
      </c>
    </row>
    <row r="42" spans="1:5">
      <c r="A42" s="608">
        <v>6</v>
      </c>
      <c r="B42" s="550" t="s">
        <v>842</v>
      </c>
      <c r="C42" s="652" t="s">
        <v>821</v>
      </c>
      <c r="D42" s="93">
        <v>921564</v>
      </c>
      <c r="E42" s="559">
        <v>26596626.539999999</v>
      </c>
    </row>
    <row r="43" spans="1:5">
      <c r="A43" s="608">
        <v>7</v>
      </c>
      <c r="B43" s="550" t="s">
        <v>843</v>
      </c>
      <c r="C43" s="652" t="s">
        <v>816</v>
      </c>
      <c r="D43" s="93">
        <v>798296</v>
      </c>
      <c r="E43" s="559">
        <v>60799196.770000003</v>
      </c>
    </row>
    <row r="44" spans="1:5">
      <c r="A44" s="608">
        <v>8</v>
      </c>
      <c r="B44" s="550" t="s">
        <v>844</v>
      </c>
      <c r="C44" s="652" t="s">
        <v>816</v>
      </c>
      <c r="D44" s="93">
        <v>765410</v>
      </c>
      <c r="E44" s="559">
        <v>76180241.219999999</v>
      </c>
    </row>
    <row r="45" spans="1:5">
      <c r="A45" s="608">
        <v>9</v>
      </c>
      <c r="B45" s="550" t="s">
        <v>845</v>
      </c>
      <c r="C45" s="652" t="s">
        <v>820</v>
      </c>
      <c r="D45" s="93">
        <v>662373</v>
      </c>
      <c r="E45" s="559">
        <v>32789157.420000002</v>
      </c>
    </row>
    <row r="46" spans="1:5">
      <c r="A46" s="608">
        <v>10</v>
      </c>
      <c r="B46" s="550" t="s">
        <v>846</v>
      </c>
      <c r="C46" s="652" t="s">
        <v>836</v>
      </c>
      <c r="D46" s="93">
        <v>636412</v>
      </c>
      <c r="E46" s="559">
        <v>292522561.14999998</v>
      </c>
    </row>
    <row r="47" spans="1:5">
      <c r="A47" s="608">
        <v>11</v>
      </c>
      <c r="B47" s="550" t="s">
        <v>847</v>
      </c>
      <c r="C47" s="652" t="s">
        <v>835</v>
      </c>
      <c r="D47" s="93">
        <v>610715</v>
      </c>
      <c r="E47" s="559">
        <v>26462600.75</v>
      </c>
    </row>
    <row r="48" spans="1:5">
      <c r="A48" s="608">
        <v>12</v>
      </c>
      <c r="B48" s="550" t="s">
        <v>848</v>
      </c>
      <c r="C48" s="652" t="s">
        <v>817</v>
      </c>
      <c r="D48" s="93">
        <v>583293</v>
      </c>
      <c r="E48" s="559">
        <v>36936283.299999997</v>
      </c>
    </row>
    <row r="49" spans="1:5">
      <c r="A49" s="608">
        <v>13</v>
      </c>
      <c r="B49" s="550" t="s">
        <v>849</v>
      </c>
      <c r="C49" s="652" t="s">
        <v>815</v>
      </c>
      <c r="D49" s="93">
        <v>575134</v>
      </c>
      <c r="E49" s="559">
        <v>12240924.52</v>
      </c>
    </row>
    <row r="50" spans="1:5">
      <c r="A50" s="608">
        <v>14</v>
      </c>
      <c r="B50" s="550" t="s">
        <v>850</v>
      </c>
      <c r="C50" s="652" t="s">
        <v>818</v>
      </c>
      <c r="D50" s="93">
        <v>569759</v>
      </c>
      <c r="E50" s="559">
        <v>60150546.5</v>
      </c>
    </row>
    <row r="51" spans="1:5">
      <c r="A51" s="608">
        <v>15</v>
      </c>
      <c r="B51" s="550" t="s">
        <v>851</v>
      </c>
      <c r="C51" s="652" t="s">
        <v>815</v>
      </c>
      <c r="D51" s="93">
        <v>563261</v>
      </c>
      <c r="E51" s="559">
        <v>12438349.42</v>
      </c>
    </row>
    <row r="52" spans="1:5">
      <c r="A52" s="608">
        <v>16</v>
      </c>
      <c r="B52" s="550" t="s">
        <v>852</v>
      </c>
      <c r="C52" s="652" t="s">
        <v>829</v>
      </c>
      <c r="D52" s="93">
        <v>523425</v>
      </c>
      <c r="E52" s="559">
        <v>46239818.93</v>
      </c>
    </row>
    <row r="53" spans="1:5">
      <c r="A53" s="608">
        <v>17</v>
      </c>
      <c r="B53" s="550" t="s">
        <v>853</v>
      </c>
      <c r="C53" s="652" t="s">
        <v>818</v>
      </c>
      <c r="D53" s="93">
        <v>512950</v>
      </c>
      <c r="E53" s="559">
        <v>38758522.82</v>
      </c>
    </row>
    <row r="54" spans="1:5">
      <c r="A54" s="608">
        <v>18</v>
      </c>
      <c r="B54" s="550" t="s">
        <v>854</v>
      </c>
      <c r="C54" s="652" t="s">
        <v>820</v>
      </c>
      <c r="D54" s="93">
        <v>511008</v>
      </c>
      <c r="E54" s="559">
        <v>21205115.390000001</v>
      </c>
    </row>
    <row r="55" spans="1:5">
      <c r="A55" s="608">
        <v>19</v>
      </c>
      <c r="B55" s="550" t="s">
        <v>855</v>
      </c>
      <c r="C55" s="652" t="s">
        <v>856</v>
      </c>
      <c r="D55" s="93">
        <v>507478</v>
      </c>
      <c r="E55" s="559">
        <v>317811360.74000001</v>
      </c>
    </row>
    <row r="56" spans="1:5">
      <c r="A56" s="608">
        <v>20</v>
      </c>
      <c r="B56" s="550" t="s">
        <v>857</v>
      </c>
      <c r="C56" s="652" t="s">
        <v>858</v>
      </c>
      <c r="D56" s="93">
        <v>496335</v>
      </c>
      <c r="E56" s="559">
        <v>17281311.469999999</v>
      </c>
    </row>
    <row r="57" spans="1:5" ht="15" customHeight="1">
      <c r="A57" s="608">
        <v>21</v>
      </c>
      <c r="B57" s="550" t="s">
        <v>859</v>
      </c>
      <c r="C57" s="652" t="s">
        <v>860</v>
      </c>
      <c r="D57" s="93">
        <v>494231</v>
      </c>
      <c r="E57" s="559">
        <v>159891348.16</v>
      </c>
    </row>
    <row r="58" spans="1:5">
      <c r="A58" s="608">
        <v>22</v>
      </c>
      <c r="B58" s="550" t="s">
        <v>861</v>
      </c>
      <c r="C58" s="652" t="s">
        <v>261</v>
      </c>
      <c r="D58" s="93">
        <v>493348</v>
      </c>
      <c r="E58" s="559">
        <v>14705614.050000001</v>
      </c>
    </row>
    <row r="59" spans="1:5">
      <c r="A59" s="608">
        <v>23</v>
      </c>
      <c r="B59" s="550" t="s">
        <v>862</v>
      </c>
      <c r="C59" s="652" t="s">
        <v>819</v>
      </c>
      <c r="D59" s="93">
        <v>487049</v>
      </c>
      <c r="E59" s="559">
        <v>16228951.08</v>
      </c>
    </row>
    <row r="60" spans="1:5">
      <c r="A60" s="608">
        <v>24</v>
      </c>
      <c r="B60" s="550" t="s">
        <v>863</v>
      </c>
      <c r="C60" s="652" t="s">
        <v>816</v>
      </c>
      <c r="D60" s="93">
        <v>470207</v>
      </c>
      <c r="E60" s="559">
        <v>29054030.82</v>
      </c>
    </row>
    <row r="61" spans="1:5" ht="15.75" thickBot="1">
      <c r="A61" s="609">
        <v>25</v>
      </c>
      <c r="B61" s="551" t="s">
        <v>864</v>
      </c>
      <c r="C61" s="653" t="s">
        <v>817</v>
      </c>
      <c r="D61" s="96">
        <v>464900</v>
      </c>
      <c r="E61" s="412">
        <v>30392719.170000002</v>
      </c>
    </row>
    <row r="62" spans="1:5">
      <c r="A62" s="3" t="s">
        <v>256</v>
      </c>
      <c r="B62" s="108"/>
      <c r="C62" s="546"/>
      <c r="D62" s="548"/>
    </row>
    <row r="64" spans="1:5">
      <c r="A64" s="1"/>
    </row>
    <row r="66" spans="2:2">
      <c r="B66" s="553"/>
    </row>
  </sheetData>
  <hyperlinks>
    <hyperlink ref="A1" location="'Table index'!A1" display="Return to Table Index" xr:uid="{B92A1238-2A4D-46BE-82B7-BF1BCF2EDF1D}"/>
  </hyperlinks>
  <pageMargins left="0.70866141732283472" right="0.70866141732283472" top="0.74803149606299213" bottom="0.35433070866141736" header="0.31496062992125984" footer="0.31496062992125984"/>
  <pageSetup paperSize="9" scale="15" orientation="portrait"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038CC-5A6E-406A-919B-BA85634388DE}">
  <sheetPr>
    <tabColor rgb="FF92D050"/>
    <pageSetUpPr fitToPage="1"/>
  </sheetPr>
  <dimension ref="A1:I42"/>
  <sheetViews>
    <sheetView showGridLines="0" workbookViewId="0"/>
  </sheetViews>
  <sheetFormatPr defaultColWidth="9.140625" defaultRowHeight="15"/>
  <cols>
    <col min="1" max="1" width="13.5703125" style="3" customWidth="1"/>
    <col min="2" max="2" width="35.28515625" style="544" customWidth="1"/>
    <col min="3" max="3" width="16.7109375" style="545" customWidth="1"/>
    <col min="4" max="4" width="16.7109375" style="547" customWidth="1"/>
    <col min="5" max="9" width="16.7109375" style="3" customWidth="1"/>
    <col min="10" max="10" width="17.28515625" style="3" customWidth="1"/>
    <col min="11" max="11" width="13.85546875" style="3" customWidth="1"/>
    <col min="12" max="12" width="17.28515625" style="3" customWidth="1"/>
    <col min="13" max="16384" width="9.140625" style="3"/>
  </cols>
  <sheetData>
    <row r="1" spans="1:9">
      <c r="A1" s="612" t="s">
        <v>137</v>
      </c>
    </row>
    <row r="2" spans="1:9">
      <c r="A2" s="1" t="s">
        <v>262</v>
      </c>
    </row>
    <row r="3" spans="1:9">
      <c r="A3" s="3" t="s">
        <v>250</v>
      </c>
    </row>
    <row r="4" spans="1:9" ht="15.75" thickBot="1"/>
    <row r="5" spans="1:9" ht="32.25">
      <c r="A5" s="61" t="s">
        <v>263</v>
      </c>
      <c r="B5" s="57" t="s">
        <v>181</v>
      </c>
      <c r="C5" s="595" t="s">
        <v>264</v>
      </c>
      <c r="D5" s="57" t="s">
        <v>265</v>
      </c>
      <c r="E5" s="595" t="s">
        <v>266</v>
      </c>
      <c r="F5" s="294" t="s">
        <v>267</v>
      </c>
      <c r="G5" s="57" t="s">
        <v>268</v>
      </c>
      <c r="H5" s="595" t="s">
        <v>200</v>
      </c>
      <c r="I5" s="594" t="s">
        <v>269</v>
      </c>
    </row>
    <row r="6" spans="1:9">
      <c r="A6" s="610">
        <v>1</v>
      </c>
      <c r="B6" s="611" t="s">
        <v>865</v>
      </c>
      <c r="C6" s="596">
        <v>621504</v>
      </c>
      <c r="D6" s="596">
        <v>19706935</v>
      </c>
      <c r="E6" s="388">
        <v>93378970.989999995</v>
      </c>
      <c r="F6" s="388">
        <v>96254528.060000002</v>
      </c>
      <c r="G6" s="605">
        <f>F6/D6</f>
        <v>4.8842972314061015</v>
      </c>
      <c r="H6" s="388">
        <v>1069352281.37</v>
      </c>
      <c r="I6" s="597">
        <f>H6/C6</f>
        <v>1720.5879308419576</v>
      </c>
    </row>
    <row r="7" spans="1:9">
      <c r="A7" s="610">
        <v>1</v>
      </c>
      <c r="B7" s="611" t="s">
        <v>189</v>
      </c>
      <c r="C7" s="596">
        <v>589755</v>
      </c>
      <c r="D7" s="596">
        <v>6392414</v>
      </c>
      <c r="E7" s="388">
        <v>123276553.08</v>
      </c>
      <c r="F7" s="388">
        <v>105904023.64</v>
      </c>
      <c r="G7" s="605">
        <f t="shared" ref="G7:G33" si="0">F7/D7</f>
        <v>16.567140932987133</v>
      </c>
      <c r="H7" s="388">
        <v>330621009.50999999</v>
      </c>
      <c r="I7" s="597">
        <f t="shared" ref="I7:I18" si="1">H7/C7</f>
        <v>560.60738698273008</v>
      </c>
    </row>
    <row r="8" spans="1:9">
      <c r="A8" s="689">
        <v>1</v>
      </c>
      <c r="B8" s="687" t="s">
        <v>811</v>
      </c>
      <c r="C8" s="690">
        <f>C6+C7</f>
        <v>1211259</v>
      </c>
      <c r="D8" s="690">
        <f>D6+D7</f>
        <v>26099349</v>
      </c>
      <c r="E8" s="389">
        <f>E6+E7</f>
        <v>216655524.06999999</v>
      </c>
      <c r="F8" s="389">
        <f>F6+F7</f>
        <v>202158551.69999999</v>
      </c>
      <c r="G8" s="691">
        <f>F8/D8</f>
        <v>7.7457315774427933</v>
      </c>
      <c r="H8" s="389">
        <f>H6+H7</f>
        <v>1399973290.8800001</v>
      </c>
      <c r="I8" s="692">
        <f>H8/C8</f>
        <v>1155.8001144924415</v>
      </c>
    </row>
    <row r="9" spans="1:9">
      <c r="A9" s="610">
        <v>2</v>
      </c>
      <c r="B9" s="611" t="s">
        <v>865</v>
      </c>
      <c r="C9" s="596">
        <v>735814</v>
      </c>
      <c r="D9" s="596">
        <v>24819848</v>
      </c>
      <c r="E9" s="388">
        <v>118865020.66</v>
      </c>
      <c r="F9" s="388">
        <v>122275121.03</v>
      </c>
      <c r="G9" s="605">
        <f t="shared" si="0"/>
        <v>4.9265056349257259</v>
      </c>
      <c r="H9" s="388">
        <v>1372796121.0999999</v>
      </c>
      <c r="I9" s="597">
        <f t="shared" si="1"/>
        <v>1865.6836117551445</v>
      </c>
    </row>
    <row r="10" spans="1:9">
      <c r="A10" s="610">
        <v>2</v>
      </c>
      <c r="B10" s="611" t="s">
        <v>189</v>
      </c>
      <c r="C10" s="596">
        <v>842088</v>
      </c>
      <c r="D10" s="596">
        <v>9448815</v>
      </c>
      <c r="E10" s="388">
        <v>184692359.74000001</v>
      </c>
      <c r="F10" s="388">
        <v>162613753.44</v>
      </c>
      <c r="G10" s="605">
        <f t="shared" si="0"/>
        <v>17.209962671509601</v>
      </c>
      <c r="H10" s="388">
        <v>472449880.73000002</v>
      </c>
      <c r="I10" s="597">
        <f t="shared" si="1"/>
        <v>561.04573480443855</v>
      </c>
    </row>
    <row r="11" spans="1:9">
      <c r="A11" s="689">
        <v>2</v>
      </c>
      <c r="B11" s="687" t="s">
        <v>811</v>
      </c>
      <c r="C11" s="690">
        <f>C9+C10</f>
        <v>1577902</v>
      </c>
      <c r="D11" s="690">
        <f>D9+D10</f>
        <v>34268663</v>
      </c>
      <c r="E11" s="389">
        <f>E9+E10</f>
        <v>303557380.39999998</v>
      </c>
      <c r="F11" s="389">
        <f>F9+F10</f>
        <v>284888874.47000003</v>
      </c>
      <c r="G11" s="691">
        <f>F11/D11</f>
        <v>8.3133933316861537</v>
      </c>
      <c r="H11" s="389">
        <f>H9+H10</f>
        <v>1845246001.8299999</v>
      </c>
      <c r="I11" s="692">
        <f>H11/C11</f>
        <v>1169.43004180868</v>
      </c>
    </row>
    <row r="12" spans="1:9">
      <c r="A12" s="610">
        <v>3</v>
      </c>
      <c r="B12" s="611" t="s">
        <v>865</v>
      </c>
      <c r="C12" s="596">
        <v>508710</v>
      </c>
      <c r="D12" s="596">
        <v>17088399</v>
      </c>
      <c r="E12" s="388">
        <v>82532684.189999998</v>
      </c>
      <c r="F12" s="388">
        <v>85308508.310000002</v>
      </c>
      <c r="G12" s="605">
        <f t="shared" si="0"/>
        <v>4.9921884613064105</v>
      </c>
      <c r="H12" s="388">
        <v>966557745.66999996</v>
      </c>
      <c r="I12" s="597">
        <f t="shared" si="1"/>
        <v>1900.0171918578365</v>
      </c>
    </row>
    <row r="13" spans="1:9">
      <c r="A13" s="610">
        <v>3</v>
      </c>
      <c r="B13" s="611" t="s">
        <v>189</v>
      </c>
      <c r="C13" s="596">
        <v>715840</v>
      </c>
      <c r="D13" s="596">
        <v>7890082</v>
      </c>
      <c r="E13" s="388">
        <v>155092203.33000001</v>
      </c>
      <c r="F13" s="388">
        <v>139309843.84999999</v>
      </c>
      <c r="G13" s="605">
        <f t="shared" si="0"/>
        <v>17.656323958356833</v>
      </c>
      <c r="H13" s="388">
        <v>393715781.69999999</v>
      </c>
      <c r="I13" s="597">
        <f t="shared" si="1"/>
        <v>550.00528288444343</v>
      </c>
    </row>
    <row r="14" spans="1:9">
      <c r="A14" s="689">
        <v>3</v>
      </c>
      <c r="B14" s="687" t="s">
        <v>811</v>
      </c>
      <c r="C14" s="690">
        <f>C12+C13</f>
        <v>1224550</v>
      </c>
      <c r="D14" s="690">
        <f>D12+D13</f>
        <v>24978481</v>
      </c>
      <c r="E14" s="389">
        <f>E12+E13</f>
        <v>237624887.52000001</v>
      </c>
      <c r="F14" s="389">
        <f>F12+F13</f>
        <v>224618352.16</v>
      </c>
      <c r="G14" s="691">
        <f>F14/D14</f>
        <v>8.9924744487064689</v>
      </c>
      <c r="H14" s="389">
        <f>H12+H13</f>
        <v>1360273527.3699999</v>
      </c>
      <c r="I14" s="692">
        <f>H14/C14</f>
        <v>1110.8354312767954</v>
      </c>
    </row>
    <row r="15" spans="1:9">
      <c r="A15" s="610">
        <v>4</v>
      </c>
      <c r="B15" s="611" t="s">
        <v>865</v>
      </c>
      <c r="C15" s="596">
        <v>685581</v>
      </c>
      <c r="D15" s="596">
        <v>22619474</v>
      </c>
      <c r="E15" s="388">
        <v>112354194.38</v>
      </c>
      <c r="F15" s="388">
        <v>116019894</v>
      </c>
      <c r="G15" s="605">
        <f t="shared" si="0"/>
        <v>5.1292038886492231</v>
      </c>
      <c r="H15" s="388">
        <v>1318644723.9100001</v>
      </c>
      <c r="I15" s="597">
        <f t="shared" si="1"/>
        <v>1923.397416074833</v>
      </c>
    </row>
    <row r="16" spans="1:9">
      <c r="A16" s="610">
        <v>4</v>
      </c>
      <c r="B16" s="611" t="s">
        <v>189</v>
      </c>
      <c r="C16" s="596">
        <v>1049798</v>
      </c>
      <c r="D16" s="596">
        <v>11386081</v>
      </c>
      <c r="E16" s="388">
        <v>226072907.72999999</v>
      </c>
      <c r="F16" s="388">
        <v>201553679.75</v>
      </c>
      <c r="G16" s="605">
        <f t="shared" si="0"/>
        <v>17.701760575038943</v>
      </c>
      <c r="H16" s="388">
        <v>593306891.07000005</v>
      </c>
      <c r="I16" s="597">
        <f t="shared" si="1"/>
        <v>565.16290855002592</v>
      </c>
    </row>
    <row r="17" spans="1:9">
      <c r="A17" s="689">
        <v>4</v>
      </c>
      <c r="B17" s="687" t="s">
        <v>811</v>
      </c>
      <c r="C17" s="690">
        <f>C15+C16</f>
        <v>1735379</v>
      </c>
      <c r="D17" s="690">
        <f>D15+D16</f>
        <v>34005555</v>
      </c>
      <c r="E17" s="389">
        <f>E15+E16</f>
        <v>338427102.11000001</v>
      </c>
      <c r="F17" s="389">
        <f>F15+F16</f>
        <v>317573573.75</v>
      </c>
      <c r="G17" s="691">
        <f>F17/D17</f>
        <v>9.338873420827861</v>
      </c>
      <c r="H17" s="389">
        <f>H15+H16</f>
        <v>1911951614.98</v>
      </c>
      <c r="I17" s="692">
        <f>H17/C17</f>
        <v>1101.7487332623018</v>
      </c>
    </row>
    <row r="18" spans="1:9">
      <c r="A18" s="610">
        <v>5</v>
      </c>
      <c r="B18" s="611" t="s">
        <v>865</v>
      </c>
      <c r="C18" s="596">
        <v>576542</v>
      </c>
      <c r="D18" s="596">
        <v>19073677</v>
      </c>
      <c r="E18" s="388">
        <v>95860956.799999997</v>
      </c>
      <c r="F18" s="388">
        <v>98375569.700000003</v>
      </c>
      <c r="G18" s="605">
        <f t="shared" si="0"/>
        <v>5.1576615091049307</v>
      </c>
      <c r="H18" s="388">
        <v>1116616874.5</v>
      </c>
      <c r="I18" s="597">
        <f t="shared" si="1"/>
        <v>1936.7485360997118</v>
      </c>
    </row>
    <row r="19" spans="1:9">
      <c r="A19" s="610">
        <v>5</v>
      </c>
      <c r="B19" s="611" t="s">
        <v>189</v>
      </c>
      <c r="C19" s="596">
        <v>1082191</v>
      </c>
      <c r="D19" s="596">
        <v>11468361</v>
      </c>
      <c r="E19" s="388">
        <v>228089690.03</v>
      </c>
      <c r="F19" s="388">
        <v>202678459.58000001</v>
      </c>
      <c r="G19" s="605">
        <f t="shared" si="0"/>
        <v>17.672835689424147</v>
      </c>
      <c r="H19" s="388">
        <v>600538675.60000002</v>
      </c>
      <c r="I19" s="597">
        <f t="shared" ref="I19:I34" si="2">H19/C19</f>
        <v>554.92854366743029</v>
      </c>
    </row>
    <row r="20" spans="1:9">
      <c r="A20" s="689">
        <v>5</v>
      </c>
      <c r="B20" s="687" t="s">
        <v>811</v>
      </c>
      <c r="C20" s="690">
        <f>C18+C19</f>
        <v>1658733</v>
      </c>
      <c r="D20" s="690">
        <f>D18+D19</f>
        <v>30542038</v>
      </c>
      <c r="E20" s="389">
        <f>E18+E19</f>
        <v>323950646.82999998</v>
      </c>
      <c r="F20" s="389">
        <f>F18+F19</f>
        <v>301054029.28000003</v>
      </c>
      <c r="G20" s="691">
        <f>F20/D20</f>
        <v>9.8570380038162497</v>
      </c>
      <c r="H20" s="389">
        <f>H18+H19</f>
        <v>1717155550.0999999</v>
      </c>
      <c r="I20" s="692">
        <f>H20/C20</f>
        <v>1035.221189968488</v>
      </c>
    </row>
    <row r="21" spans="1:9">
      <c r="A21" s="610">
        <v>6</v>
      </c>
      <c r="B21" s="611" t="s">
        <v>865</v>
      </c>
      <c r="C21" s="596">
        <v>650005</v>
      </c>
      <c r="D21" s="596">
        <v>21114310</v>
      </c>
      <c r="E21" s="388">
        <v>109819507.53</v>
      </c>
      <c r="F21" s="388">
        <v>112141957.90000001</v>
      </c>
      <c r="G21" s="605">
        <f t="shared" si="0"/>
        <v>5.3111826955273465</v>
      </c>
      <c r="H21" s="388">
        <v>1270757273.8299999</v>
      </c>
      <c r="I21" s="597">
        <f t="shared" si="2"/>
        <v>1954.9961520757531</v>
      </c>
    </row>
    <row r="22" spans="1:9">
      <c r="A22" s="610">
        <v>6</v>
      </c>
      <c r="B22" s="611" t="s">
        <v>189</v>
      </c>
      <c r="C22" s="596">
        <v>1339226</v>
      </c>
      <c r="D22" s="596">
        <v>13709577</v>
      </c>
      <c r="E22" s="388">
        <v>276501410.83999997</v>
      </c>
      <c r="F22" s="388">
        <v>240142984.63</v>
      </c>
      <c r="G22" s="605">
        <f t="shared" si="0"/>
        <v>17.516440122842592</v>
      </c>
      <c r="H22" s="388">
        <v>724982681.36000001</v>
      </c>
      <c r="I22" s="597">
        <f t="shared" si="2"/>
        <v>541.34453883063804</v>
      </c>
    </row>
    <row r="23" spans="1:9">
      <c r="A23" s="689">
        <v>6</v>
      </c>
      <c r="B23" s="687" t="s">
        <v>811</v>
      </c>
      <c r="C23" s="690">
        <f>C21+C22</f>
        <v>1989231</v>
      </c>
      <c r="D23" s="690">
        <f>D21+D22</f>
        <v>34823887</v>
      </c>
      <c r="E23" s="389">
        <f>E21+E22</f>
        <v>386320918.37</v>
      </c>
      <c r="F23" s="389">
        <f>F21+F22</f>
        <v>352284942.52999997</v>
      </c>
      <c r="G23" s="691">
        <f>F23/D23</f>
        <v>10.116186700525418</v>
      </c>
      <c r="H23" s="389">
        <f>H21+H22</f>
        <v>1995739955.1900001</v>
      </c>
      <c r="I23" s="692">
        <f>H23/C23</f>
        <v>1003.2720961969726</v>
      </c>
    </row>
    <row r="24" spans="1:9">
      <c r="A24" s="610">
        <v>7</v>
      </c>
      <c r="B24" s="611" t="s">
        <v>865</v>
      </c>
      <c r="C24" s="596">
        <v>501928</v>
      </c>
      <c r="D24" s="596">
        <v>16787951</v>
      </c>
      <c r="E24" s="388">
        <v>87714290.390000001</v>
      </c>
      <c r="F24" s="388">
        <v>90346296.140000001</v>
      </c>
      <c r="G24" s="605">
        <f t="shared" si="0"/>
        <v>5.3816154300188268</v>
      </c>
      <c r="H24" s="388">
        <v>1020262712.88</v>
      </c>
      <c r="I24" s="597">
        <f t="shared" si="2"/>
        <v>2032.6873832103408</v>
      </c>
    </row>
    <row r="25" spans="1:9">
      <c r="A25" s="610">
        <v>7</v>
      </c>
      <c r="B25" s="611" t="s">
        <v>189</v>
      </c>
      <c r="C25" s="596">
        <v>1132547</v>
      </c>
      <c r="D25" s="596">
        <v>11632592</v>
      </c>
      <c r="E25" s="388">
        <v>236317251.75999999</v>
      </c>
      <c r="F25" s="388">
        <v>202691657.11000001</v>
      </c>
      <c r="G25" s="605">
        <f t="shared" si="0"/>
        <v>17.424461986632043</v>
      </c>
      <c r="H25" s="388">
        <v>643010672.51999998</v>
      </c>
      <c r="I25" s="597">
        <f t="shared" si="2"/>
        <v>567.75628077245358</v>
      </c>
    </row>
    <row r="26" spans="1:9">
      <c r="A26" s="689">
        <v>7</v>
      </c>
      <c r="B26" s="687" t="s">
        <v>811</v>
      </c>
      <c r="C26" s="690">
        <f>C24+C25</f>
        <v>1634475</v>
      </c>
      <c r="D26" s="690">
        <f>D24+D25</f>
        <v>28420543</v>
      </c>
      <c r="E26" s="389">
        <f>E24+E25</f>
        <v>324031542.14999998</v>
      </c>
      <c r="F26" s="389">
        <f>F24+F25</f>
        <v>293037953.25</v>
      </c>
      <c r="G26" s="691">
        <f>F26/D26</f>
        <v>10.310779538941251</v>
      </c>
      <c r="H26" s="389">
        <f>H24+H25</f>
        <v>1663273385.4000001</v>
      </c>
      <c r="I26" s="692">
        <f>H26/C26</f>
        <v>1017.6193489652642</v>
      </c>
    </row>
    <row r="27" spans="1:9">
      <c r="A27" s="610">
        <v>8</v>
      </c>
      <c r="B27" s="611" t="s">
        <v>865</v>
      </c>
      <c r="C27" s="596">
        <v>617545</v>
      </c>
      <c r="D27" s="596">
        <v>20436849</v>
      </c>
      <c r="E27" s="388">
        <v>108738342.64</v>
      </c>
      <c r="F27" s="388">
        <v>112834000.28</v>
      </c>
      <c r="G27" s="605">
        <f t="shared" si="0"/>
        <v>5.5211055422487094</v>
      </c>
      <c r="H27" s="388">
        <v>1255770422.9200001</v>
      </c>
      <c r="I27" s="597">
        <f t="shared" si="2"/>
        <v>2033.4881230031822</v>
      </c>
    </row>
    <row r="28" spans="1:9">
      <c r="A28" s="610">
        <v>8</v>
      </c>
      <c r="B28" s="611" t="s">
        <v>189</v>
      </c>
      <c r="C28" s="596">
        <v>1598711</v>
      </c>
      <c r="D28" s="596">
        <v>15884264</v>
      </c>
      <c r="E28" s="388">
        <v>325277078.72000003</v>
      </c>
      <c r="F28" s="388">
        <v>288385661.19</v>
      </c>
      <c r="G28" s="605">
        <f t="shared" si="0"/>
        <v>18.155431135493593</v>
      </c>
      <c r="H28" s="388">
        <v>899020514.76999998</v>
      </c>
      <c r="I28" s="597">
        <f t="shared" si="2"/>
        <v>562.34085758464164</v>
      </c>
    </row>
    <row r="29" spans="1:9">
      <c r="A29" s="689">
        <v>8</v>
      </c>
      <c r="B29" s="687" t="s">
        <v>811</v>
      </c>
      <c r="C29" s="690">
        <f>C27+C28</f>
        <v>2216256</v>
      </c>
      <c r="D29" s="690">
        <f>D27+D28</f>
        <v>36321113</v>
      </c>
      <c r="E29" s="389">
        <f>E27+E28</f>
        <v>434015421.36000001</v>
      </c>
      <c r="F29" s="389">
        <f>F27+F28</f>
        <v>401219661.47000003</v>
      </c>
      <c r="G29" s="691">
        <f>F29/D29</f>
        <v>11.046458335954629</v>
      </c>
      <c r="H29" s="389">
        <f>H27+H28</f>
        <v>2154790937.6900001</v>
      </c>
      <c r="I29" s="692">
        <f>H29/C29</f>
        <v>972.26626242185023</v>
      </c>
    </row>
    <row r="30" spans="1:9">
      <c r="A30" s="610">
        <v>9</v>
      </c>
      <c r="B30" s="611" t="s">
        <v>865</v>
      </c>
      <c r="C30" s="596">
        <v>572384</v>
      </c>
      <c r="D30" s="596">
        <v>19536369</v>
      </c>
      <c r="E30" s="388">
        <v>105218711.95999999</v>
      </c>
      <c r="F30" s="388">
        <v>110542469.13</v>
      </c>
      <c r="G30" s="605">
        <f t="shared" si="0"/>
        <v>5.6582914220139884</v>
      </c>
      <c r="H30" s="388">
        <v>1235758388.5599999</v>
      </c>
      <c r="I30" s="597">
        <f t="shared" si="2"/>
        <v>2158.9673865097557</v>
      </c>
    </row>
    <row r="31" spans="1:9">
      <c r="A31" s="610">
        <v>9</v>
      </c>
      <c r="B31" s="611" t="s">
        <v>189</v>
      </c>
      <c r="C31" s="596">
        <v>1658224</v>
      </c>
      <c r="D31" s="596">
        <v>16877652</v>
      </c>
      <c r="E31" s="388">
        <v>350747654.51999998</v>
      </c>
      <c r="F31" s="388">
        <v>311867661.36000001</v>
      </c>
      <c r="G31" s="605">
        <f t="shared" si="0"/>
        <v>18.47814265633632</v>
      </c>
      <c r="H31" s="388">
        <v>1010447907.95</v>
      </c>
      <c r="I31" s="597">
        <f t="shared" si="2"/>
        <v>609.35549597038766</v>
      </c>
    </row>
    <row r="32" spans="1:9">
      <c r="A32" s="689">
        <v>9</v>
      </c>
      <c r="B32" s="687" t="s">
        <v>811</v>
      </c>
      <c r="C32" s="690">
        <f>C30+C31</f>
        <v>2230608</v>
      </c>
      <c r="D32" s="690">
        <f>D30+D31</f>
        <v>36414021</v>
      </c>
      <c r="E32" s="389">
        <f>E30+E31</f>
        <v>455966366.47999996</v>
      </c>
      <c r="F32" s="389">
        <f>F30+F31</f>
        <v>422410130.49000001</v>
      </c>
      <c r="G32" s="691">
        <f>F32/D32</f>
        <v>11.600205604593901</v>
      </c>
      <c r="H32" s="389">
        <f>H30+H31</f>
        <v>2246206296.5100002</v>
      </c>
      <c r="I32" s="692">
        <f>H32/C32</f>
        <v>1006.992845228745</v>
      </c>
    </row>
    <row r="33" spans="1:9">
      <c r="A33" s="610">
        <v>10</v>
      </c>
      <c r="B33" s="611" t="s">
        <v>865</v>
      </c>
      <c r="C33" s="596">
        <v>513082</v>
      </c>
      <c r="D33" s="596">
        <v>17812450</v>
      </c>
      <c r="E33" s="388">
        <v>99529365.920000002</v>
      </c>
      <c r="F33" s="388">
        <v>105632547</v>
      </c>
      <c r="G33" s="605">
        <f t="shared" si="0"/>
        <v>5.93026489898919</v>
      </c>
      <c r="H33" s="388">
        <v>1176166613.5899999</v>
      </c>
      <c r="I33" s="597">
        <f t="shared" si="2"/>
        <v>2292.3560241637788</v>
      </c>
    </row>
    <row r="34" spans="1:9">
      <c r="A34" s="610">
        <v>10</v>
      </c>
      <c r="B34" s="611" t="s">
        <v>189</v>
      </c>
      <c r="C34" s="596">
        <v>2123041</v>
      </c>
      <c r="D34" s="596">
        <v>22351747</v>
      </c>
      <c r="E34" s="388">
        <v>470731321.44</v>
      </c>
      <c r="F34" s="388">
        <v>429423555.30000001</v>
      </c>
      <c r="G34" s="605">
        <f>F34/D34</f>
        <v>19.212080169840863</v>
      </c>
      <c r="H34" s="388">
        <v>1414401470.6099999</v>
      </c>
      <c r="I34" s="597">
        <f t="shared" si="2"/>
        <v>666.21486377794861</v>
      </c>
    </row>
    <row r="35" spans="1:9">
      <c r="A35" s="689">
        <v>10</v>
      </c>
      <c r="B35" s="687" t="s">
        <v>811</v>
      </c>
      <c r="C35" s="690">
        <f>C33+C34</f>
        <v>2636123</v>
      </c>
      <c r="D35" s="690">
        <f>D33+D34</f>
        <v>40164197</v>
      </c>
      <c r="E35" s="389">
        <f>E33+E34</f>
        <v>570260687.36000001</v>
      </c>
      <c r="F35" s="389">
        <f>F33+F34</f>
        <v>535056102.30000001</v>
      </c>
      <c r="G35" s="691">
        <f>F35/D35</f>
        <v>13.321717904630336</v>
      </c>
      <c r="H35" s="389">
        <f>H33+H34</f>
        <v>2590568084.1999998</v>
      </c>
      <c r="I35" s="692">
        <f>H35/C35</f>
        <v>982.71897183856743</v>
      </c>
    </row>
    <row r="36" spans="1:9" ht="15.75" thickBot="1">
      <c r="A36" s="682" t="s">
        <v>289</v>
      </c>
      <c r="B36" s="683" t="s">
        <v>811</v>
      </c>
      <c r="C36" s="684">
        <f>C8+C11+C14+C17+C20+C23+C26+C29+C32+C35</f>
        <v>18114516</v>
      </c>
      <c r="D36" s="684">
        <f t="shared" ref="D36:F36" si="3">D8+D11+D14+D17+D20+D23+D26+D29+D32+D35</f>
        <v>326037847</v>
      </c>
      <c r="E36" s="684">
        <f t="shared" si="3"/>
        <v>3590810476.6500001</v>
      </c>
      <c r="F36" s="684">
        <f t="shared" si="3"/>
        <v>3334302171.4000006</v>
      </c>
      <c r="G36" s="686">
        <f>F36/D36</f>
        <v>10.226733497599131</v>
      </c>
      <c r="H36" s="684">
        <f>H8+H11+H14+H17+H20+H23+H26+H29+H32+H35</f>
        <v>18885178644.150002</v>
      </c>
      <c r="I36" s="685">
        <f>H36/C36</f>
        <v>1042.5439268788634</v>
      </c>
    </row>
    <row r="38" spans="1:9" ht="17.25">
      <c r="A38" s="3" t="s">
        <v>270</v>
      </c>
    </row>
    <row r="39" spans="1:9">
      <c r="A39" s="3" t="s">
        <v>271</v>
      </c>
    </row>
    <row r="40" spans="1:9" ht="17.25">
      <c r="A40" s="3" t="s">
        <v>272</v>
      </c>
    </row>
    <row r="41" spans="1:9" ht="17.25">
      <c r="A41" s="3" t="s">
        <v>273</v>
      </c>
    </row>
    <row r="42" spans="1:9" ht="17.25">
      <c r="A42" s="3" t="s">
        <v>274</v>
      </c>
    </row>
  </sheetData>
  <hyperlinks>
    <hyperlink ref="A1" location="'Table index'!A1" display="Return to Table Index" xr:uid="{3CB2E8D3-2B19-43E4-ADF5-27F641D67FA4}"/>
  </hyperlinks>
  <pageMargins left="0.70866141732283472" right="0.70866141732283472" top="0.74803149606299213" bottom="0.35433070866141736" header="0.31496062992125984" footer="0.31496062992125984"/>
  <pageSetup paperSize="9" scale="77"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ignoredErrors>
    <ignoredError sqref="G8 G11 G14 G17 G20 G23 G26 G29 G32 G35:G3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7040-73B2-4CD7-BFE4-627A70ABEEDA}">
  <sheetPr>
    <tabColor rgb="FF92D050"/>
    <pageSetUpPr fitToPage="1"/>
  </sheetPr>
  <dimension ref="A1:A38"/>
  <sheetViews>
    <sheetView showGridLines="0" zoomScaleNormal="100" workbookViewId="0"/>
  </sheetViews>
  <sheetFormatPr defaultColWidth="9.140625" defaultRowHeight="15"/>
  <cols>
    <col min="1" max="1" width="13.85546875" style="3" customWidth="1"/>
    <col min="2" max="2" width="17.28515625" style="3" customWidth="1"/>
    <col min="3" max="16384" width="9.140625" style="3"/>
  </cols>
  <sheetData>
    <row r="1" spans="1:1">
      <c r="A1" s="612" t="s">
        <v>137</v>
      </c>
    </row>
    <row r="2" spans="1:1">
      <c r="A2" s="495" t="s">
        <v>275</v>
      </c>
    </row>
    <row r="3" spans="1:1">
      <c r="A3" s="3" t="s">
        <v>250</v>
      </c>
    </row>
    <row r="33" spans="1:1">
      <c r="A33" s="497" t="s">
        <v>276</v>
      </c>
    </row>
    <row r="34" spans="1:1">
      <c r="A34" s="497"/>
    </row>
    <row r="35" spans="1:1">
      <c r="A35" s="3" t="s">
        <v>212</v>
      </c>
    </row>
    <row r="36" spans="1:1">
      <c r="A36" s="303" t="s">
        <v>812</v>
      </c>
    </row>
    <row r="37" spans="1:1">
      <c r="A37" s="303" t="s">
        <v>810</v>
      </c>
    </row>
    <row r="38" spans="1:1">
      <c r="A38" s="688" t="s">
        <v>277</v>
      </c>
    </row>
  </sheetData>
  <hyperlinks>
    <hyperlink ref="A1" location="'Table index'!A1" display="Return to Table Index" xr:uid="{8B37E620-8272-422A-AFC3-69405F2397D6}"/>
  </hyperlinks>
  <pageMargins left="0.70866141732283472" right="0.70866141732283472" top="0.74803149606299213" bottom="0.35433070866141736" header="0.31496062992125984" footer="0.31496062992125984"/>
  <pageSetup paperSize="9" scale="88"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J57"/>
  <sheetViews>
    <sheetView showGridLines="0" workbookViewId="0"/>
  </sheetViews>
  <sheetFormatPr defaultColWidth="9.140625" defaultRowHeight="15"/>
  <cols>
    <col min="1" max="1" width="41.5703125" style="3" customWidth="1"/>
    <col min="2" max="4" width="16.5703125" style="3" bestFit="1" customWidth="1"/>
    <col min="5" max="6" width="16.42578125" style="3" bestFit="1" customWidth="1"/>
    <col min="7" max="7" width="15" style="3" bestFit="1" customWidth="1"/>
    <col min="8" max="8" width="14" style="3" bestFit="1" customWidth="1"/>
    <col min="9" max="9" width="13.7109375" style="3" customWidth="1"/>
    <col min="10" max="10" width="16.28515625" style="3" customWidth="1"/>
    <col min="11" max="16384" width="9.140625" style="3"/>
  </cols>
  <sheetData>
    <row r="1" spans="1:10">
      <c r="A1" s="612" t="s">
        <v>137</v>
      </c>
    </row>
    <row r="2" spans="1:10">
      <c r="A2" s="1" t="s">
        <v>278</v>
      </c>
    </row>
    <row r="3" spans="1:10">
      <c r="A3" s="3" t="s">
        <v>279</v>
      </c>
    </row>
    <row r="4" spans="1:10" ht="15.75" thickBot="1"/>
    <row r="5" spans="1:10">
      <c r="A5" s="83" t="s">
        <v>280</v>
      </c>
      <c r="B5" s="67" t="s">
        <v>281</v>
      </c>
      <c r="C5" s="67" t="s">
        <v>282</v>
      </c>
      <c r="D5" s="67" t="s">
        <v>283</v>
      </c>
      <c r="E5" s="67" t="s">
        <v>284</v>
      </c>
      <c r="F5" s="67" t="s">
        <v>285</v>
      </c>
      <c r="G5" s="67" t="s">
        <v>286</v>
      </c>
      <c r="H5" s="67" t="s">
        <v>287</v>
      </c>
      <c r="I5" s="67" t="s">
        <v>288</v>
      </c>
      <c r="J5" s="68" t="s">
        <v>289</v>
      </c>
    </row>
    <row r="6" spans="1:10">
      <c r="A6" s="7" t="s">
        <v>186</v>
      </c>
      <c r="B6" s="32">
        <v>39131013</v>
      </c>
      <c r="C6" s="32">
        <v>30666383</v>
      </c>
      <c r="D6" s="32">
        <v>26180149</v>
      </c>
      <c r="E6" s="32">
        <v>10325638</v>
      </c>
      <c r="F6" s="32">
        <v>11732638</v>
      </c>
      <c r="G6" s="32">
        <v>3585232</v>
      </c>
      <c r="H6" s="32">
        <v>518943</v>
      </c>
      <c r="I6" s="32">
        <v>1389477</v>
      </c>
      <c r="J6" s="69">
        <v>123529473</v>
      </c>
    </row>
    <row r="7" spans="1:10">
      <c r="A7" s="7" t="s">
        <v>187</v>
      </c>
      <c r="B7" s="32">
        <v>23405976</v>
      </c>
      <c r="C7" s="32">
        <v>17491272</v>
      </c>
      <c r="D7" s="32">
        <v>14713742</v>
      </c>
      <c r="E7" s="32">
        <v>5974514</v>
      </c>
      <c r="F7" s="32">
        <v>6195083</v>
      </c>
      <c r="G7" s="32">
        <v>2156203</v>
      </c>
      <c r="H7" s="32">
        <v>158441</v>
      </c>
      <c r="I7" s="32">
        <v>729482</v>
      </c>
      <c r="J7" s="69">
        <v>70824713</v>
      </c>
    </row>
    <row r="8" spans="1:10">
      <c r="A8" s="7" t="s">
        <v>189</v>
      </c>
      <c r="B8" s="32">
        <v>7851755</v>
      </c>
      <c r="C8" s="32">
        <v>5993784</v>
      </c>
      <c r="D8" s="32">
        <v>5187902</v>
      </c>
      <c r="E8" s="32">
        <v>1563126</v>
      </c>
      <c r="F8" s="32">
        <v>2908382</v>
      </c>
      <c r="G8" s="32">
        <v>574399</v>
      </c>
      <c r="H8" s="32">
        <v>218201</v>
      </c>
      <c r="I8" s="32">
        <v>562586</v>
      </c>
      <c r="J8" s="69">
        <v>24860135</v>
      </c>
    </row>
    <row r="9" spans="1:10">
      <c r="A9" s="7" t="s">
        <v>190</v>
      </c>
      <c r="B9" s="32">
        <v>649247</v>
      </c>
      <c r="C9" s="32">
        <v>440013</v>
      </c>
      <c r="D9" s="32">
        <v>344819</v>
      </c>
      <c r="E9" s="32">
        <v>114314</v>
      </c>
      <c r="F9" s="32">
        <v>204867</v>
      </c>
      <c r="G9" s="32">
        <v>39723</v>
      </c>
      <c r="H9" s="32">
        <v>6695</v>
      </c>
      <c r="I9" s="32">
        <v>53605</v>
      </c>
      <c r="J9" s="69">
        <v>1853283</v>
      </c>
    </row>
    <row r="10" spans="1:10">
      <c r="A10" s="13" t="s">
        <v>156</v>
      </c>
      <c r="B10" s="37">
        <f t="shared" ref="B10:J10" si="0">SUM(B6:B9)</f>
        <v>71037991</v>
      </c>
      <c r="C10" s="37">
        <f t="shared" si="0"/>
        <v>54591452</v>
      </c>
      <c r="D10" s="37">
        <f t="shared" si="0"/>
        <v>46426612</v>
      </c>
      <c r="E10" s="37">
        <f t="shared" si="0"/>
        <v>17977592</v>
      </c>
      <c r="F10" s="37">
        <f t="shared" si="0"/>
        <v>21040970</v>
      </c>
      <c r="G10" s="37">
        <f t="shared" si="0"/>
        <v>6355557</v>
      </c>
      <c r="H10" s="37">
        <f t="shared" si="0"/>
        <v>902280</v>
      </c>
      <c r="I10" s="37">
        <f t="shared" si="0"/>
        <v>2735150</v>
      </c>
      <c r="J10" s="70">
        <f t="shared" si="0"/>
        <v>221067604</v>
      </c>
    </row>
    <row r="11" spans="1:10" ht="13.5" customHeight="1">
      <c r="A11" s="71"/>
      <c r="B11" s="72"/>
      <c r="C11" s="72"/>
      <c r="D11" s="72"/>
      <c r="E11" s="72"/>
      <c r="F11" s="72"/>
      <c r="G11" s="72"/>
      <c r="H11" s="72"/>
      <c r="I11" s="72"/>
      <c r="J11" s="73"/>
    </row>
    <row r="12" spans="1:10" ht="13.5" customHeight="1">
      <c r="A12" s="13" t="s">
        <v>290</v>
      </c>
      <c r="B12" s="74" t="s">
        <v>281</v>
      </c>
      <c r="C12" s="74" t="s">
        <v>282</v>
      </c>
      <c r="D12" s="74" t="s">
        <v>283</v>
      </c>
      <c r="E12" s="74" t="s">
        <v>284</v>
      </c>
      <c r="F12" s="74" t="s">
        <v>285</v>
      </c>
      <c r="G12" s="74" t="s">
        <v>286</v>
      </c>
      <c r="H12" s="74" t="s">
        <v>287</v>
      </c>
      <c r="I12" s="74" t="s">
        <v>288</v>
      </c>
      <c r="J12" s="75" t="s">
        <v>289</v>
      </c>
    </row>
    <row r="13" spans="1:10" ht="13.5" customHeight="1">
      <c r="A13" s="7" t="s">
        <v>186</v>
      </c>
      <c r="B13" s="32">
        <v>39762810</v>
      </c>
      <c r="C13" s="32">
        <v>31168227</v>
      </c>
      <c r="D13" s="32">
        <v>26572204</v>
      </c>
      <c r="E13" s="32">
        <v>10475868</v>
      </c>
      <c r="F13" s="32">
        <v>11901932</v>
      </c>
      <c r="G13" s="32">
        <v>3630956</v>
      </c>
      <c r="H13" s="32">
        <v>530887</v>
      </c>
      <c r="I13" s="32">
        <v>1435727</v>
      </c>
      <c r="J13" s="69">
        <v>125478611</v>
      </c>
    </row>
    <row r="14" spans="1:10" ht="13.5" customHeight="1">
      <c r="A14" s="7" t="s">
        <v>187</v>
      </c>
      <c r="B14" s="32">
        <v>23514024</v>
      </c>
      <c r="C14" s="32">
        <v>17592605</v>
      </c>
      <c r="D14" s="32">
        <v>14784659</v>
      </c>
      <c r="E14" s="32">
        <v>6002669</v>
      </c>
      <c r="F14" s="32">
        <v>6229740</v>
      </c>
      <c r="G14" s="32">
        <v>2164868</v>
      </c>
      <c r="H14" s="32">
        <v>159753</v>
      </c>
      <c r="I14" s="32">
        <v>734725</v>
      </c>
      <c r="J14" s="69">
        <v>71183043</v>
      </c>
    </row>
    <row r="15" spans="1:10" ht="13.5" customHeight="1">
      <c r="A15" s="7" t="s">
        <v>189</v>
      </c>
      <c r="B15" s="32">
        <v>8597321</v>
      </c>
      <c r="C15" s="32">
        <v>6529620</v>
      </c>
      <c r="D15" s="32">
        <v>5591731</v>
      </c>
      <c r="E15" s="32">
        <v>1692679</v>
      </c>
      <c r="F15" s="32">
        <v>3119627</v>
      </c>
      <c r="G15" s="32">
        <v>606711</v>
      </c>
      <c r="H15" s="32">
        <v>236118</v>
      </c>
      <c r="I15" s="32">
        <v>666676</v>
      </c>
      <c r="J15" s="69">
        <v>27040483</v>
      </c>
    </row>
    <row r="16" spans="1:10" ht="13.5" customHeight="1">
      <c r="A16" s="7" t="s">
        <v>190</v>
      </c>
      <c r="B16" s="32">
        <v>652955</v>
      </c>
      <c r="C16" s="32">
        <v>444518</v>
      </c>
      <c r="D16" s="32">
        <v>347898</v>
      </c>
      <c r="E16" s="32">
        <v>114908</v>
      </c>
      <c r="F16" s="32">
        <v>206239</v>
      </c>
      <c r="G16" s="32">
        <v>39957</v>
      </c>
      <c r="H16" s="32">
        <v>6731</v>
      </c>
      <c r="I16" s="32">
        <v>53959</v>
      </c>
      <c r="J16" s="69">
        <v>1867165</v>
      </c>
    </row>
    <row r="17" spans="1:10" ht="13.5" customHeight="1">
      <c r="A17" s="13" t="s">
        <v>156</v>
      </c>
      <c r="B17" s="37">
        <f>SUM(B13:B16)</f>
        <v>72527110</v>
      </c>
      <c r="C17" s="37">
        <f t="shared" ref="C17:J17" si="1">SUM(C13:C16)</f>
        <v>55734970</v>
      </c>
      <c r="D17" s="37">
        <f t="shared" si="1"/>
        <v>47296492</v>
      </c>
      <c r="E17" s="37">
        <f t="shared" si="1"/>
        <v>18286124</v>
      </c>
      <c r="F17" s="37">
        <f t="shared" si="1"/>
        <v>21457538</v>
      </c>
      <c r="G17" s="37">
        <f t="shared" si="1"/>
        <v>6442492</v>
      </c>
      <c r="H17" s="37">
        <f t="shared" si="1"/>
        <v>933489</v>
      </c>
      <c r="I17" s="37">
        <f t="shared" si="1"/>
        <v>2891087</v>
      </c>
      <c r="J17" s="70">
        <f t="shared" si="1"/>
        <v>225569302</v>
      </c>
    </row>
    <row r="18" spans="1:10" ht="13.5" customHeight="1">
      <c r="A18" s="71"/>
      <c r="B18" s="72"/>
      <c r="C18" s="72"/>
      <c r="D18" s="72"/>
      <c r="E18" s="72"/>
      <c r="F18" s="72"/>
      <c r="G18" s="72"/>
      <c r="H18" s="72"/>
      <c r="I18" s="72"/>
      <c r="J18" s="73"/>
    </row>
    <row r="19" spans="1:10">
      <c r="A19" s="13" t="s">
        <v>291</v>
      </c>
      <c r="B19" s="74" t="s">
        <v>281</v>
      </c>
      <c r="C19" s="74" t="s">
        <v>282</v>
      </c>
      <c r="D19" s="74" t="s">
        <v>283</v>
      </c>
      <c r="E19" s="74" t="s">
        <v>284</v>
      </c>
      <c r="F19" s="74" t="s">
        <v>285</v>
      </c>
      <c r="G19" s="74" t="s">
        <v>286</v>
      </c>
      <c r="H19" s="74" t="s">
        <v>287</v>
      </c>
      <c r="I19" s="74" t="s">
        <v>288</v>
      </c>
      <c r="J19" s="75" t="s">
        <v>289</v>
      </c>
    </row>
    <row r="20" spans="1:10">
      <c r="A20" s="7" t="s">
        <v>186</v>
      </c>
      <c r="B20" s="388">
        <v>1792240326.2</v>
      </c>
      <c r="C20" s="388">
        <v>1355086229.22</v>
      </c>
      <c r="D20" s="388">
        <v>1124939368.47</v>
      </c>
      <c r="E20" s="388">
        <v>462242261.22000003</v>
      </c>
      <c r="F20" s="388">
        <v>531427654.47000003</v>
      </c>
      <c r="G20" s="388">
        <v>156414921.09999999</v>
      </c>
      <c r="H20" s="388">
        <v>21232052.710000001</v>
      </c>
      <c r="I20" s="388">
        <v>63100602.740000002</v>
      </c>
      <c r="J20" s="400">
        <v>5506683416.1300001</v>
      </c>
    </row>
    <row r="21" spans="1:10">
      <c r="A21" s="7" t="s">
        <v>187</v>
      </c>
      <c r="B21" s="388">
        <v>996198062.33000004</v>
      </c>
      <c r="C21" s="388">
        <v>759008015.05999994</v>
      </c>
      <c r="D21" s="388">
        <v>623768874.75999999</v>
      </c>
      <c r="E21" s="388">
        <v>261042674.63</v>
      </c>
      <c r="F21" s="388">
        <v>276744371.04000002</v>
      </c>
      <c r="G21" s="388">
        <v>94969996.849999994</v>
      </c>
      <c r="H21" s="388">
        <v>5872969.5199999996</v>
      </c>
      <c r="I21" s="388">
        <v>35223313.109999999</v>
      </c>
      <c r="J21" s="400">
        <v>3052828277.3000002</v>
      </c>
    </row>
    <row r="22" spans="1:10">
      <c r="A22" s="7" t="s">
        <v>189</v>
      </c>
      <c r="B22" s="388">
        <v>1407168001.8399999</v>
      </c>
      <c r="C22" s="388">
        <v>1171809905.74</v>
      </c>
      <c r="D22" s="388">
        <v>809707617.03999996</v>
      </c>
      <c r="E22" s="388">
        <v>295385887.67000002</v>
      </c>
      <c r="F22" s="388">
        <v>475332378.22000003</v>
      </c>
      <c r="G22" s="388">
        <v>101104986.26000001</v>
      </c>
      <c r="H22" s="388">
        <v>28413500.620000001</v>
      </c>
      <c r="I22" s="388">
        <v>92847309.030000001</v>
      </c>
      <c r="J22" s="400">
        <v>4381769586.4200001</v>
      </c>
    </row>
    <row r="23" spans="1:10">
      <c r="A23" s="7" t="s">
        <v>190</v>
      </c>
      <c r="B23" s="388">
        <v>32182828.550000001</v>
      </c>
      <c r="C23" s="388">
        <v>22835096.98</v>
      </c>
      <c r="D23" s="388">
        <v>16548224.220000001</v>
      </c>
      <c r="E23" s="388">
        <v>5983678.3200000003</v>
      </c>
      <c r="F23" s="388">
        <v>10872853.09</v>
      </c>
      <c r="G23" s="388">
        <v>1889168.01</v>
      </c>
      <c r="H23" s="388">
        <v>304505.03000000003</v>
      </c>
      <c r="I23" s="388">
        <v>3090821.07</v>
      </c>
      <c r="J23" s="400">
        <v>93707175.269999996</v>
      </c>
    </row>
    <row r="24" spans="1:10">
      <c r="A24" s="13" t="s">
        <v>156</v>
      </c>
      <c r="B24" s="394">
        <v>4227789218.9200001</v>
      </c>
      <c r="C24" s="394">
        <v>3308739247</v>
      </c>
      <c r="D24" s="394">
        <v>2574964084.4899998</v>
      </c>
      <c r="E24" s="394">
        <v>1024654501.84</v>
      </c>
      <c r="F24" s="394">
        <v>1294377256.8199999</v>
      </c>
      <c r="G24" s="394">
        <v>354379072.22000003</v>
      </c>
      <c r="H24" s="394">
        <v>55823027.880000003</v>
      </c>
      <c r="I24" s="394">
        <v>194262045.94999999</v>
      </c>
      <c r="J24" s="401">
        <v>13034988455.120001</v>
      </c>
    </row>
    <row r="25" spans="1:10" ht="13.5" customHeight="1">
      <c r="A25" s="71"/>
      <c r="J25" s="76"/>
    </row>
    <row r="26" spans="1:10" ht="13.5" customHeight="1">
      <c r="A26" s="13" t="s">
        <v>292</v>
      </c>
      <c r="B26" s="74" t="s">
        <v>281</v>
      </c>
      <c r="C26" s="74" t="s">
        <v>282</v>
      </c>
      <c r="D26" s="74" t="s">
        <v>283</v>
      </c>
      <c r="E26" s="74" t="s">
        <v>284</v>
      </c>
      <c r="F26" s="74" t="s">
        <v>285</v>
      </c>
      <c r="G26" s="74" t="s">
        <v>286</v>
      </c>
      <c r="H26" s="74" t="s">
        <v>287</v>
      </c>
      <c r="I26" s="74" t="s">
        <v>288</v>
      </c>
      <c r="J26" s="75" t="s">
        <v>289</v>
      </c>
    </row>
    <row r="27" spans="1:10" ht="13.5" customHeight="1">
      <c r="A27" s="7" t="s">
        <v>186</v>
      </c>
      <c r="B27" s="388">
        <v>2624875437.7199998</v>
      </c>
      <c r="C27" s="388">
        <v>1929415350.78</v>
      </c>
      <c r="D27" s="388">
        <v>1727521867.5799999</v>
      </c>
      <c r="E27" s="388">
        <v>664636008.20000005</v>
      </c>
      <c r="F27" s="388">
        <v>775761450.64999998</v>
      </c>
      <c r="G27" s="388">
        <v>227248815.11000001</v>
      </c>
      <c r="H27" s="388">
        <v>31927993.670000002</v>
      </c>
      <c r="I27" s="388">
        <v>96513696.120000005</v>
      </c>
      <c r="J27" s="400">
        <v>8077900619.8299999</v>
      </c>
    </row>
    <row r="28" spans="1:10" ht="13.5" customHeight="1">
      <c r="A28" s="7" t="s">
        <v>187</v>
      </c>
      <c r="B28" s="388">
        <v>1093265967.5999999</v>
      </c>
      <c r="C28" s="388">
        <v>846200765.88</v>
      </c>
      <c r="D28" s="388">
        <v>702346087.33000004</v>
      </c>
      <c r="E28" s="388">
        <v>292961181.63</v>
      </c>
      <c r="F28" s="388">
        <v>310491230.61000001</v>
      </c>
      <c r="G28" s="388">
        <v>106177053.84999999</v>
      </c>
      <c r="H28" s="388">
        <v>6418313.9000000004</v>
      </c>
      <c r="I28" s="388">
        <v>39032746.18</v>
      </c>
      <c r="J28" s="400">
        <v>3396893346.98</v>
      </c>
    </row>
    <row r="29" spans="1:10" ht="13.5" customHeight="1">
      <c r="A29" s="7" t="s">
        <v>189</v>
      </c>
      <c r="B29" s="388">
        <v>2394746505.3000002</v>
      </c>
      <c r="C29" s="388">
        <v>1911197971.9100001</v>
      </c>
      <c r="D29" s="388">
        <v>1408427888.3</v>
      </c>
      <c r="E29" s="388">
        <v>474675212.50999999</v>
      </c>
      <c r="F29" s="388">
        <v>809260199.46000004</v>
      </c>
      <c r="G29" s="388">
        <v>147678767.71000001</v>
      </c>
      <c r="H29" s="388">
        <v>50527270.759999998</v>
      </c>
      <c r="I29" s="388">
        <v>170780786.61000001</v>
      </c>
      <c r="J29" s="400">
        <v>7367294602.5600004</v>
      </c>
    </row>
    <row r="30" spans="1:10" ht="13.5" customHeight="1">
      <c r="A30" s="7" t="s">
        <v>190</v>
      </c>
      <c r="B30" s="388">
        <v>36014085.460000001</v>
      </c>
      <c r="C30" s="388">
        <v>28086683.120000001</v>
      </c>
      <c r="D30" s="388">
        <v>19798695.43</v>
      </c>
      <c r="E30" s="388">
        <v>6902576.7300000004</v>
      </c>
      <c r="F30" s="388">
        <v>13011648.35</v>
      </c>
      <c r="G30" s="388">
        <v>2219114.9700000002</v>
      </c>
      <c r="H30" s="388">
        <v>320763.34999999998</v>
      </c>
      <c r="I30" s="388">
        <v>3425935.71</v>
      </c>
      <c r="J30" s="400">
        <v>109779503.12</v>
      </c>
    </row>
    <row r="31" spans="1:10" ht="13.5" customHeight="1">
      <c r="A31" s="13" t="s">
        <v>156</v>
      </c>
      <c r="B31" s="394">
        <f t="shared" ref="B31:J31" si="2">SUM(B27:B30)</f>
        <v>6148901996.0799999</v>
      </c>
      <c r="C31" s="394">
        <f t="shared" si="2"/>
        <v>4714900771.6899996</v>
      </c>
      <c r="D31" s="394">
        <f t="shared" si="2"/>
        <v>3858094538.6399999</v>
      </c>
      <c r="E31" s="394">
        <f t="shared" si="2"/>
        <v>1439174979.0700002</v>
      </c>
      <c r="F31" s="394">
        <f t="shared" si="2"/>
        <v>1908524529.0699999</v>
      </c>
      <c r="G31" s="394">
        <f t="shared" si="2"/>
        <v>483323751.6400001</v>
      </c>
      <c r="H31" s="394">
        <f t="shared" si="2"/>
        <v>89194341.679999992</v>
      </c>
      <c r="I31" s="394">
        <f t="shared" si="2"/>
        <v>309753164.62</v>
      </c>
      <c r="J31" s="401">
        <f t="shared" si="2"/>
        <v>18951868072.489998</v>
      </c>
    </row>
    <row r="32" spans="1:10" ht="13.5" customHeight="1">
      <c r="A32" s="71"/>
      <c r="J32" s="76"/>
    </row>
    <row r="33" spans="1:10">
      <c r="A33" s="13" t="s">
        <v>293</v>
      </c>
      <c r="B33" s="74" t="s">
        <v>281</v>
      </c>
      <c r="C33" s="74" t="s">
        <v>282</v>
      </c>
      <c r="D33" s="74" t="s">
        <v>283</v>
      </c>
      <c r="E33" s="74" t="s">
        <v>284</v>
      </c>
      <c r="F33" s="74" t="s">
        <v>285</v>
      </c>
      <c r="G33" s="74" t="s">
        <v>286</v>
      </c>
      <c r="H33" s="74" t="s">
        <v>287</v>
      </c>
      <c r="I33" s="74" t="s">
        <v>288</v>
      </c>
      <c r="J33" s="75" t="s">
        <v>289</v>
      </c>
    </row>
    <row r="34" spans="1:10">
      <c r="A34" s="7" t="s">
        <v>186</v>
      </c>
      <c r="B34" s="388">
        <v>2914884318.4200001</v>
      </c>
      <c r="C34" s="388">
        <v>2165391691.3800001</v>
      </c>
      <c r="D34" s="388">
        <v>1919287349.1800001</v>
      </c>
      <c r="E34" s="388">
        <v>742270241.79999995</v>
      </c>
      <c r="F34" s="388">
        <v>862864043.14999998</v>
      </c>
      <c r="G34" s="388">
        <v>253606146.11000001</v>
      </c>
      <c r="H34" s="388">
        <v>34925203.270000003</v>
      </c>
      <c r="I34" s="388">
        <v>107252709.02</v>
      </c>
      <c r="J34" s="400">
        <v>9000481702.3299999</v>
      </c>
    </row>
    <row r="35" spans="1:10">
      <c r="A35" s="7" t="s">
        <v>187</v>
      </c>
      <c r="B35" s="388">
        <v>1093265967.5999999</v>
      </c>
      <c r="C35" s="388">
        <v>846200765.88</v>
      </c>
      <c r="D35" s="388">
        <v>702346087.33000004</v>
      </c>
      <c r="E35" s="388">
        <v>292961181.63</v>
      </c>
      <c r="F35" s="388">
        <v>310491230.61000001</v>
      </c>
      <c r="G35" s="388">
        <v>106177053.84999999</v>
      </c>
      <c r="H35" s="388">
        <v>6418313.9000000004</v>
      </c>
      <c r="I35" s="388">
        <v>39032746.18</v>
      </c>
      <c r="J35" s="400">
        <v>3396893346.98</v>
      </c>
    </row>
    <row r="36" spans="1:10">
      <c r="A36" s="7" t="s">
        <v>189</v>
      </c>
      <c r="B36" s="388">
        <v>2638027747.2800002</v>
      </c>
      <c r="C36" s="388">
        <v>2109563535.3599999</v>
      </c>
      <c r="D36" s="388">
        <v>1563712205.24</v>
      </c>
      <c r="E36" s="388">
        <v>524132703.19</v>
      </c>
      <c r="F36" s="388">
        <v>900304107.98000002</v>
      </c>
      <c r="G36" s="388">
        <v>164349019.31</v>
      </c>
      <c r="H36" s="388">
        <v>55759735.979999997</v>
      </c>
      <c r="I36" s="388">
        <v>190870983.11000001</v>
      </c>
      <c r="J36" s="400">
        <v>8146720037.4499998</v>
      </c>
    </row>
    <row r="37" spans="1:10">
      <c r="A37" s="7" t="s">
        <v>190</v>
      </c>
      <c r="B37" s="388">
        <v>40687523.460000001</v>
      </c>
      <c r="C37" s="388">
        <v>31435182.120000001</v>
      </c>
      <c r="D37" s="388">
        <v>22228045.43</v>
      </c>
      <c r="E37" s="388">
        <v>7745511.1299999999</v>
      </c>
      <c r="F37" s="388">
        <v>14519369.949999999</v>
      </c>
      <c r="G37" s="388">
        <v>2492464.9700000002</v>
      </c>
      <c r="H37" s="388">
        <v>349438.15</v>
      </c>
      <c r="I37" s="388">
        <v>3829061.51</v>
      </c>
      <c r="J37" s="400">
        <v>123286596.72</v>
      </c>
    </row>
    <row r="38" spans="1:10">
      <c r="A38" s="13" t="s">
        <v>156</v>
      </c>
      <c r="B38" s="394">
        <f t="shared" ref="B38:J38" si="3">SUM(B34:B37)</f>
        <v>6686865556.7600002</v>
      </c>
      <c r="C38" s="394">
        <f t="shared" si="3"/>
        <v>5152591174.7399998</v>
      </c>
      <c r="D38" s="394">
        <f t="shared" si="3"/>
        <v>4207573687.1799998</v>
      </c>
      <c r="E38" s="394">
        <f t="shared" si="3"/>
        <v>1567109637.75</v>
      </c>
      <c r="F38" s="394">
        <f t="shared" si="3"/>
        <v>2088178751.6900001</v>
      </c>
      <c r="G38" s="394">
        <f t="shared" si="3"/>
        <v>526624684.24000007</v>
      </c>
      <c r="H38" s="394">
        <f t="shared" si="3"/>
        <v>97452691.300000012</v>
      </c>
      <c r="I38" s="394">
        <f t="shared" si="3"/>
        <v>340985499.81999999</v>
      </c>
      <c r="J38" s="401">
        <f t="shared" si="3"/>
        <v>20667381683.48</v>
      </c>
    </row>
    <row r="39" spans="1:10" ht="14.25" customHeight="1">
      <c r="A39" s="71"/>
      <c r="J39" s="76"/>
    </row>
    <row r="40" spans="1:10">
      <c r="A40" s="13" t="s">
        <v>294</v>
      </c>
      <c r="B40" s="74" t="s">
        <v>281</v>
      </c>
      <c r="C40" s="74" t="s">
        <v>282</v>
      </c>
      <c r="D40" s="74" t="s">
        <v>283</v>
      </c>
      <c r="E40" s="74" t="s">
        <v>284</v>
      </c>
      <c r="F40" s="74" t="s">
        <v>285</v>
      </c>
      <c r="G40" s="74" t="s">
        <v>286</v>
      </c>
      <c r="H40" s="74" t="s">
        <v>287</v>
      </c>
      <c r="I40" s="74" t="s">
        <v>288</v>
      </c>
      <c r="J40" s="75" t="s">
        <v>289</v>
      </c>
    </row>
    <row r="41" spans="1:10">
      <c r="A41" s="7" t="s">
        <v>295</v>
      </c>
      <c r="B41" s="51">
        <v>8545140</v>
      </c>
      <c r="C41" s="51">
        <v>7011123</v>
      </c>
      <c r="D41" s="51">
        <v>5618765</v>
      </c>
      <c r="E41" s="51">
        <v>1891670</v>
      </c>
      <c r="F41" s="51">
        <v>3008697</v>
      </c>
      <c r="G41" s="51">
        <v>575756</v>
      </c>
      <c r="H41" s="51">
        <v>262191</v>
      </c>
      <c r="I41" s="51">
        <v>481677</v>
      </c>
      <c r="J41" s="529">
        <v>27400013</v>
      </c>
    </row>
    <row r="42" spans="1:10">
      <c r="A42" s="7" t="s">
        <v>296</v>
      </c>
      <c r="B42" s="77">
        <f>IFERROR(B10/B$41,"")</f>
        <v>8.3132623924242317</v>
      </c>
      <c r="C42" s="77">
        <f t="shared" ref="C42:J42" si="4">IFERROR(C10/C$41,"")</f>
        <v>7.7864062575995314</v>
      </c>
      <c r="D42" s="77">
        <f t="shared" si="4"/>
        <v>8.2627787423036914</v>
      </c>
      <c r="E42" s="77">
        <f t="shared" si="4"/>
        <v>9.5035561170817324</v>
      </c>
      <c r="F42" s="77">
        <f t="shared" si="4"/>
        <v>6.9933828497851396</v>
      </c>
      <c r="G42" s="77">
        <f t="shared" si="4"/>
        <v>11.038629210985208</v>
      </c>
      <c r="H42" s="77">
        <f t="shared" si="4"/>
        <v>3.4413080540521985</v>
      </c>
      <c r="I42" s="77">
        <f t="shared" si="4"/>
        <v>5.6783902905889212</v>
      </c>
      <c r="J42" s="78">
        <f t="shared" si="4"/>
        <v>8.0681569019693526</v>
      </c>
    </row>
    <row r="43" spans="1:10">
      <c r="A43" s="7" t="s">
        <v>297</v>
      </c>
      <c r="B43" s="77">
        <f>IFERROR(B17/B$41,"")</f>
        <v>8.4875274132430825</v>
      </c>
      <c r="C43" s="77">
        <f t="shared" ref="C43:J43" si="5">IFERROR(C17/C$41,"")</f>
        <v>7.9495068051152433</v>
      </c>
      <c r="D43" s="77">
        <f t="shared" si="5"/>
        <v>8.4175956816133084</v>
      </c>
      <c r="E43" s="77">
        <f t="shared" si="5"/>
        <v>9.6666564464203582</v>
      </c>
      <c r="F43" s="77">
        <f t="shared" si="5"/>
        <v>7.1318374698415958</v>
      </c>
      <c r="G43" s="77">
        <f t="shared" si="5"/>
        <v>11.189621992649665</v>
      </c>
      <c r="H43" s="77">
        <f t="shared" si="5"/>
        <v>3.5603395997574285</v>
      </c>
      <c r="I43" s="77">
        <f t="shared" si="5"/>
        <v>6.0021279820294513</v>
      </c>
      <c r="J43" s="78">
        <f t="shared" si="5"/>
        <v>8.2324523714642037</v>
      </c>
    </row>
    <row r="44" spans="1:10">
      <c r="A44" s="7" t="s">
        <v>298</v>
      </c>
      <c r="B44" s="402">
        <f>IFERROR(B24/B$41,"")</f>
        <v>494.75950293617194</v>
      </c>
      <c r="C44" s="402">
        <f t="shared" ref="C44:J44" si="6">IFERROR(C24/C$41,"")</f>
        <v>471.92714305539926</v>
      </c>
      <c r="D44" s="402">
        <f t="shared" si="6"/>
        <v>458.27937001992427</v>
      </c>
      <c r="E44" s="402">
        <f t="shared" si="6"/>
        <v>541.6666235865664</v>
      </c>
      <c r="F44" s="402">
        <f t="shared" si="6"/>
        <v>430.21190130478408</v>
      </c>
      <c r="G44" s="402">
        <f t="shared" si="6"/>
        <v>615.50217838806725</v>
      </c>
      <c r="H44" s="402">
        <f t="shared" si="6"/>
        <v>212.90977905420095</v>
      </c>
      <c r="I44" s="402">
        <f t="shared" si="6"/>
        <v>403.30355393759714</v>
      </c>
      <c r="J44" s="403">
        <f t="shared" si="6"/>
        <v>475.72927995034166</v>
      </c>
    </row>
    <row r="45" spans="1:10">
      <c r="A45" s="7" t="s">
        <v>299</v>
      </c>
      <c r="B45" s="402">
        <f>IFERROR(B31/B$41,"")</f>
        <v>719.57884786908107</v>
      </c>
      <c r="C45" s="402">
        <f t="shared" ref="C45:J45" si="7">IFERROR(C31/C$41,"")</f>
        <v>672.48866860415933</v>
      </c>
      <c r="D45" s="402">
        <f t="shared" si="7"/>
        <v>686.64458090701419</v>
      </c>
      <c r="E45" s="402">
        <f t="shared" si="7"/>
        <v>760.79600515417599</v>
      </c>
      <c r="F45" s="402">
        <f t="shared" si="7"/>
        <v>634.33590323984106</v>
      </c>
      <c r="G45" s="402">
        <f t="shared" si="7"/>
        <v>839.45933978977223</v>
      </c>
      <c r="H45" s="402">
        <f t="shared" si="7"/>
        <v>340.18841867188422</v>
      </c>
      <c r="I45" s="402">
        <f t="shared" si="7"/>
        <v>643.07235890441109</v>
      </c>
      <c r="J45" s="403">
        <f t="shared" si="7"/>
        <v>691.67368907781167</v>
      </c>
    </row>
    <row r="46" spans="1:10">
      <c r="A46" s="7" t="s">
        <v>294</v>
      </c>
      <c r="B46" s="79">
        <f>B41/$J41</f>
        <v>0.31186627539191314</v>
      </c>
      <c r="C46" s="79">
        <f t="shared" ref="C46:I46" si="8">C41/$J41</f>
        <v>0.25588028005680141</v>
      </c>
      <c r="D46" s="79">
        <f t="shared" si="8"/>
        <v>0.20506431876510423</v>
      </c>
      <c r="E46" s="79">
        <f t="shared" si="8"/>
        <v>6.9039018339151881E-2</v>
      </c>
      <c r="F46" s="79">
        <f t="shared" si="8"/>
        <v>0.10980640775608391</v>
      </c>
      <c r="G46" s="79">
        <f t="shared" si="8"/>
        <v>2.1012982731066589E-2</v>
      </c>
      <c r="H46" s="79">
        <f t="shared" si="8"/>
        <v>9.5690100584988769E-3</v>
      </c>
      <c r="I46" s="79">
        <f t="shared" si="8"/>
        <v>1.7579444214132309E-2</v>
      </c>
      <c r="J46" s="80">
        <v>1</v>
      </c>
    </row>
    <row r="47" spans="1:10">
      <c r="A47" s="7" t="s">
        <v>300</v>
      </c>
      <c r="B47" s="79">
        <f>B17/$J17</f>
        <v>0.32152916800708992</v>
      </c>
      <c r="C47" s="79">
        <f t="shared" ref="C47:I47" si="9">C17/$J17</f>
        <v>0.24708579361565786</v>
      </c>
      <c r="D47" s="79">
        <f t="shared" si="9"/>
        <v>0.20967610211428503</v>
      </c>
      <c r="E47" s="79">
        <f t="shared" si="9"/>
        <v>8.1066545127669892E-2</v>
      </c>
      <c r="F47" s="79">
        <f t="shared" si="9"/>
        <v>9.5126144425450226E-2</v>
      </c>
      <c r="G47" s="79">
        <f t="shared" si="9"/>
        <v>2.8561031766636401E-2</v>
      </c>
      <c r="H47" s="79">
        <f t="shared" si="9"/>
        <v>4.13836897008264E-3</v>
      </c>
      <c r="I47" s="79">
        <f t="shared" si="9"/>
        <v>1.2816845973128028E-2</v>
      </c>
      <c r="J47" s="80">
        <v>1</v>
      </c>
    </row>
    <row r="48" spans="1:10">
      <c r="A48" s="7" t="s">
        <v>301</v>
      </c>
      <c r="B48" s="79">
        <f>B31/$J31</f>
        <v>0.32444833261611683</v>
      </c>
      <c r="C48" s="79">
        <f t="shared" ref="C48:I48" si="10">C31/$J31</f>
        <v>0.24878290380957316</v>
      </c>
      <c r="D48" s="79">
        <f t="shared" si="10"/>
        <v>0.2035733112895769</v>
      </c>
      <c r="E48" s="79">
        <f t="shared" si="10"/>
        <v>7.5938423250163201E-2</v>
      </c>
      <c r="F48" s="79">
        <f t="shared" si="10"/>
        <v>0.10070376818633309</v>
      </c>
      <c r="G48" s="79">
        <f t="shared" si="10"/>
        <v>2.5502697137364489E-2</v>
      </c>
      <c r="H48" s="79">
        <f t="shared" si="10"/>
        <v>4.706361469953034E-3</v>
      </c>
      <c r="I48" s="79">
        <f t="shared" si="10"/>
        <v>1.6344202240919408E-2</v>
      </c>
      <c r="J48" s="80">
        <v>1</v>
      </c>
    </row>
    <row r="49" spans="1:10" ht="15.75" thickBot="1">
      <c r="A49" s="14" t="s">
        <v>302</v>
      </c>
      <c r="B49" s="81">
        <f>B38/$J38</f>
        <v>0.32354681687158243</v>
      </c>
      <c r="C49" s="81">
        <f t="shared" ref="C49:I49" si="11">C38/$J38</f>
        <v>0.24931030227494208</v>
      </c>
      <c r="D49" s="81">
        <f t="shared" si="11"/>
        <v>0.20358523162821482</v>
      </c>
      <c r="E49" s="81">
        <f t="shared" si="11"/>
        <v>7.5825262326414247E-2</v>
      </c>
      <c r="F49" s="81">
        <f t="shared" si="11"/>
        <v>0.10103741168912259</v>
      </c>
      <c r="G49" s="81">
        <f t="shared" si="11"/>
        <v>2.5480957980320532E-2</v>
      </c>
      <c r="H49" s="81">
        <f t="shared" si="11"/>
        <v>4.7152896671907212E-3</v>
      </c>
      <c r="I49" s="81">
        <f t="shared" si="11"/>
        <v>1.6498727562212632E-2</v>
      </c>
      <c r="J49" s="82">
        <v>1</v>
      </c>
    </row>
    <row r="51" spans="1:10">
      <c r="A51" s="167" t="s">
        <v>303</v>
      </c>
      <c r="B51"/>
      <c r="C51"/>
    </row>
    <row r="52" spans="1:10">
      <c r="A52" s="431" t="s">
        <v>304</v>
      </c>
    </row>
    <row r="53" spans="1:10">
      <c r="A53" s="128"/>
    </row>
    <row r="55" spans="1:10">
      <c r="A55"/>
      <c r="D55"/>
      <c r="E55"/>
      <c r="F55"/>
    </row>
    <row r="56" spans="1:10">
      <c r="A56"/>
      <c r="C56"/>
      <c r="D56"/>
      <c r="E56"/>
      <c r="F56"/>
    </row>
    <row r="57" spans="1:10">
      <c r="A57"/>
      <c r="B57"/>
      <c r="C57"/>
      <c r="D57"/>
      <c r="E57"/>
      <c r="F57"/>
    </row>
  </sheetData>
  <hyperlinks>
    <hyperlink ref="A1" location="'Table index'!A1" display="Return to Table Index" xr:uid="{BB9E31AA-77B8-461D-B4FA-00E6BC120FC6}"/>
  </hyperlinks>
  <pageMargins left="0.70866141732283472" right="0.70866141732283472" top="0.74803149606299213" bottom="0.35433070866141736" header="0.31496062992125984" footer="0.31496062992125984"/>
  <pageSetup paperSize="9" scale="67" orientation="landscape" r:id="rId1"/>
  <headerFooter>
    <oddHeader>&amp;C&amp;"Calibri,Regular"&amp;12&amp;KFF0000 &amp;11&amp;K000000PBS Expenditure and Prescriptions 2024-25</oddHeader>
    <oddFooter>&amp;CPage &amp;P</oddFooter>
    <firstHeader>&amp;C&amp;KFF0000 OFFICIAL#&amp;K01+000
PBS Expenditure and Prescriptions 2024-25</firstHeader>
    <firstFooter>&amp;CPage &amp;P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45</vt:i4>
      </vt:variant>
    </vt:vector>
  </HeadingPairs>
  <TitlesOfParts>
    <vt:vector size="92" baseType="lpstr">
      <vt:lpstr>Table index</vt:lpstr>
      <vt:lpstr>Figure1</vt:lpstr>
      <vt:lpstr>Table1(a)-(b)</vt:lpstr>
      <vt:lpstr>Table2(a)-(d)</vt:lpstr>
      <vt:lpstr>Table3(a)-(c)</vt:lpstr>
      <vt:lpstr>Table3(d)-(e)</vt:lpstr>
      <vt:lpstr>Table3(f)</vt:lpstr>
      <vt:lpstr>Figure2</vt:lpstr>
      <vt:lpstr>Table4(a)</vt:lpstr>
      <vt:lpstr>Table4(b)</vt:lpstr>
      <vt:lpstr>Figure3</vt:lpstr>
      <vt:lpstr>Table5(a)</vt:lpstr>
      <vt:lpstr>Table5(b)</vt:lpstr>
      <vt:lpstr>Table5(c)-(d)</vt:lpstr>
      <vt:lpstr>Table5(e)</vt:lpstr>
      <vt:lpstr>Table5(f)</vt:lpstr>
      <vt:lpstr>Table5(g)</vt:lpstr>
      <vt:lpstr>Table6(a)</vt:lpstr>
      <vt:lpstr>Table6(b)</vt:lpstr>
      <vt:lpstr>Figure4</vt:lpstr>
      <vt:lpstr>Figure5</vt:lpstr>
      <vt:lpstr>Figure6</vt:lpstr>
      <vt:lpstr>Table6(c)-(d)</vt:lpstr>
      <vt:lpstr>Table6(e)-(f)</vt:lpstr>
      <vt:lpstr>Table7</vt:lpstr>
      <vt:lpstr>Table8</vt:lpstr>
      <vt:lpstr>Figure7(a)</vt:lpstr>
      <vt:lpstr>Figure7(b)</vt:lpstr>
      <vt:lpstr>Table9(a)</vt:lpstr>
      <vt:lpstr>Table9(b)</vt:lpstr>
      <vt:lpstr>Table9(c)-(d)</vt:lpstr>
      <vt:lpstr>Table10(a)-(b)</vt:lpstr>
      <vt:lpstr>Table11</vt:lpstr>
      <vt:lpstr>Table12(a)</vt:lpstr>
      <vt:lpstr>Table12(b)</vt:lpstr>
      <vt:lpstr>Table12(c)</vt:lpstr>
      <vt:lpstr>Table13-14(a)-(b)</vt:lpstr>
      <vt:lpstr>Table14(c)</vt:lpstr>
      <vt:lpstr>Table14(d)</vt:lpstr>
      <vt:lpstr>Table15(a)-(b)</vt:lpstr>
      <vt:lpstr>Table16(a)-(b)</vt:lpstr>
      <vt:lpstr>Table17(a)</vt:lpstr>
      <vt:lpstr>Table17(b)</vt:lpstr>
      <vt:lpstr>Table18</vt:lpstr>
      <vt:lpstr>Table19-20</vt:lpstr>
      <vt:lpstr>Table21(a)</vt:lpstr>
      <vt:lpstr>Table21(b)</vt:lpstr>
      <vt:lpstr>Figure1!Print_Area</vt:lpstr>
      <vt:lpstr>Figure2!Print_Area</vt:lpstr>
      <vt:lpstr>Figure3!Print_Area</vt:lpstr>
      <vt:lpstr>Figure4!Print_Area</vt:lpstr>
      <vt:lpstr>Figure5!Print_Area</vt:lpstr>
      <vt:lpstr>Figure6!Print_Area</vt:lpstr>
      <vt:lpstr>'Figure7(a)'!Print_Area</vt:lpstr>
      <vt:lpstr>'Figure7(b)'!Print_Area</vt:lpstr>
      <vt:lpstr>'Table index'!Print_Area</vt:lpstr>
      <vt:lpstr>'Table1(a)-(b)'!Print_Area</vt:lpstr>
      <vt:lpstr>'Table10(a)-(b)'!Print_Area</vt:lpstr>
      <vt:lpstr>Table11!Print_Area</vt:lpstr>
      <vt:lpstr>'Table12(a)'!Print_Area</vt:lpstr>
      <vt:lpstr>'Table12(b)'!Print_Area</vt:lpstr>
      <vt:lpstr>'Table12(c)'!Print_Area</vt:lpstr>
      <vt:lpstr>'Table13-14(a)-(b)'!Print_Area</vt:lpstr>
      <vt:lpstr>'Table14(c)'!Print_Area</vt:lpstr>
      <vt:lpstr>'Table14(d)'!Print_Area</vt:lpstr>
      <vt:lpstr>'Table15(a)-(b)'!Print_Area</vt:lpstr>
      <vt:lpstr>'Table16(a)-(b)'!Print_Area</vt:lpstr>
      <vt:lpstr>'Table17(a)'!Print_Area</vt:lpstr>
      <vt:lpstr>'Table17(b)'!Print_Area</vt:lpstr>
      <vt:lpstr>Table18!Print_Area</vt:lpstr>
      <vt:lpstr>'Table19-20'!Print_Area</vt:lpstr>
      <vt:lpstr>'Table2(a)-(d)'!Print_Area</vt:lpstr>
      <vt:lpstr>'Table3(a)-(c)'!Print_Area</vt:lpstr>
      <vt:lpstr>'Table3(d)-(e)'!Print_Area</vt:lpstr>
      <vt:lpstr>'Table3(f)'!Print_Area</vt:lpstr>
      <vt:lpstr>'Table4(a)'!Print_Area</vt:lpstr>
      <vt:lpstr>'Table4(b)'!Print_Area</vt:lpstr>
      <vt:lpstr>'Table5(a)'!Print_Area</vt:lpstr>
      <vt:lpstr>'Table5(b)'!Print_Area</vt:lpstr>
      <vt:lpstr>'Table5(c)-(d)'!Print_Area</vt:lpstr>
      <vt:lpstr>'Table5(e)'!Print_Area</vt:lpstr>
      <vt:lpstr>'Table5(f)'!Print_Area</vt:lpstr>
      <vt:lpstr>'Table5(g)'!Print_Area</vt:lpstr>
      <vt:lpstr>'Table6(a)'!Print_Area</vt:lpstr>
      <vt:lpstr>'Table6(b)'!Print_Area</vt:lpstr>
      <vt:lpstr>'Table6(c)-(d)'!Print_Area</vt:lpstr>
      <vt:lpstr>'Table6(e)-(f)'!Print_Area</vt:lpstr>
      <vt:lpstr>Table7!Print_Area</vt:lpstr>
      <vt:lpstr>Table8!Print_Area</vt:lpstr>
      <vt:lpstr>'Table9(a)'!Print_Area</vt:lpstr>
      <vt:lpstr>'Table9(b)'!Print_Area</vt:lpstr>
      <vt:lpstr>'Table9(c)-(d)'!Print_Area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2018-12-11T07:01:36Z</dcterms:created>
  <dcterms:modified xsi:type="dcterms:W3CDTF">2025-12-22T02:56:47Z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2025-10-07T00:42:16Z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8dfcb69b-a392-4f60-bb3f-4bb2316d0321</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